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Szilvi\Dokumentumok\internet\2022\2022\"/>
    </mc:Choice>
  </mc:AlternateContent>
  <xr:revisionPtr revIDLastSave="0" documentId="8_{E1C104FB-00E7-44D3-9413-F67D20A3B37D}" xr6:coauthVersionLast="47" xr6:coauthVersionMax="47" xr10:uidLastSave="{00000000-0000-0000-0000-000000000000}"/>
  <bookViews>
    <workbookView xWindow="-120" yWindow="-120" windowWidth="29040" windowHeight="15840" tabRatio="581" firstSheet="26" activeTab="37" xr2:uid="{00000000-000D-0000-FFFF-FFFF00000000}"/>
  </bookViews>
  <sheets>
    <sheet name="0000000000000" sheetId="1" state="veryHidden" r:id="rId1"/>
    <sheet name="1.sz. melléklet" sheetId="46" r:id="rId2"/>
    <sheet name="2.sz.melléklet" sheetId="55" r:id="rId3"/>
    <sheet name="3.sz.melléklet" sheetId="54" r:id="rId4"/>
    <sheet name="4. sz.melléklet" sheetId="56" r:id="rId5"/>
    <sheet name="5. sz.melléklet" sheetId="43" r:id="rId6"/>
    <sheet name="5.a.sz. melléklet" sheetId="45" r:id="rId7"/>
    <sheet name="5.b.sz. melléklet" sheetId="3" r:id="rId8"/>
    <sheet name="6. sz.melléklet" sheetId="44" r:id="rId9"/>
    <sheet name="6.a.sz. melléklet" sheetId="9" r:id="rId10"/>
    <sheet name="6.b.sz.melléklet" sheetId="8" r:id="rId11"/>
    <sheet name="6.c.sz. melléklet" sheetId="34" r:id="rId12"/>
    <sheet name="7.sz.melléklet" sheetId="49" r:id="rId13"/>
    <sheet name="8.sz. melléklet" sheetId="31" r:id="rId14"/>
    <sheet name="9.sz. melléklet" sheetId="35" r:id="rId15"/>
    <sheet name="10.sz. melléklet " sheetId="47" r:id="rId16"/>
    <sheet name="11.sz.melléklet" sheetId="50" r:id="rId17"/>
    <sheet name="11.a.sz.melléklet" sheetId="53" r:id="rId18"/>
    <sheet name="12.sz.melléklet" sheetId="10" r:id="rId19"/>
    <sheet name="12.a.sz.melléklet" sheetId="52" r:id="rId20"/>
    <sheet name="13.sz.melléklet" sheetId="41" r:id="rId21"/>
    <sheet name="13.a.sz. melléklet" sheetId="58" r:id="rId22"/>
    <sheet name="14.sz.melléklet" sheetId="38" r:id="rId23"/>
    <sheet name="14.a.sz. melléklet" sheetId="59" r:id="rId24"/>
    <sheet name="15.sz.melléklet" sheetId="39" r:id="rId25"/>
    <sheet name="15.a.sz.melléklet" sheetId="60" r:id="rId26"/>
    <sheet name="16.sz. melléklet" sheetId="40" r:id="rId27"/>
    <sheet name="16.a.sz. melléklet" sheetId="61" r:id="rId28"/>
    <sheet name="17.sz.melléklet" sheetId="64" r:id="rId29"/>
    <sheet name="17.a.sz.melléklet" sheetId="70" r:id="rId30"/>
    <sheet name="18.sz.melléklet" sheetId="51" r:id="rId31"/>
    <sheet name="19.sz.melléklet" sheetId="62" r:id="rId32"/>
    <sheet name="20.sz. melléklet" sheetId="63" r:id="rId33"/>
    <sheet name="21. sz.melléklet" sheetId="65" r:id="rId34"/>
    <sheet name="22.sz.melléklet" sheetId="66" r:id="rId35"/>
    <sheet name="23.sz.melléklet" sheetId="67" r:id="rId36"/>
    <sheet name="24.sz.melléklet" sheetId="68" r:id="rId37"/>
    <sheet name="25.sz.melléklet" sheetId="69" r:id="rId38"/>
  </sheets>
  <definedNames>
    <definedName name="_xlnm.Print_Titles" localSheetId="8">'6. sz.melléklet'!$3:$3</definedName>
    <definedName name="_xlnm.Print_Area" localSheetId="1">'1.sz. melléklet'!$A$1:$T$31</definedName>
    <definedName name="_xlnm.Print_Area" localSheetId="15">'10.sz. melléklet '!$A$1:$H$8</definedName>
    <definedName name="_xlnm.Print_Area" localSheetId="4">'4. sz.melléklet'!$A$1:$N$32</definedName>
    <definedName name="_xlnm.Print_Area" localSheetId="5">'5. sz.melléklet'!$A$1:$F$61</definedName>
    <definedName name="_xlnm.Print_Area" localSheetId="7">'5.b.sz. melléklet'!$A$1:$F$31</definedName>
    <definedName name="_xlnm.Print_Area" localSheetId="13">'8.sz. melléklet'!$A$1:$G$62</definedName>
    <definedName name="_xlnm.Print_Area" localSheetId="14">'9.sz. melléklet'!$A$1:$J$23</definedName>
    <definedName name="sora__5" localSheetId="17">'11.a.sz.melléklet'!$A$15</definedName>
    <definedName name="sora__5" localSheetId="16">'11.sz.melléklet'!$A$9</definedName>
    <definedName name="sora__6" localSheetId="17">'11.a.sz.melléklet'!#REF!</definedName>
    <definedName name="sora__6" localSheetId="16">'11.sz.melléklet'!#REF!</definedName>
    <definedName name="sora__7" localSheetId="17">'11.a.sz.melléklet'!#REF!</definedName>
    <definedName name="sora__7" localSheetId="16">'11.sz.melléklet'!#REF!</definedName>
    <definedName name="sora__8" localSheetId="17">'11.a.sz.melléklet'!#REF!</definedName>
    <definedName name="sora__8" localSheetId="16">'11.sz.melléklet'!#REF!</definedName>
    <definedName name="sora__9" localSheetId="17">'11.a.sz.melléklet'!#REF!</definedName>
    <definedName name="sora__9" localSheetId="16">'11.sz.melléklet'!#REF!</definedName>
    <definedName name="sora__a" localSheetId="17">'11.a.sz.melléklet'!#REF!</definedName>
    <definedName name="sora__a" localSheetId="16">'11.sz.melléklet'!#REF!</definedName>
    <definedName name="sora__b" localSheetId="17">'11.a.sz.melléklet'!#REF!</definedName>
    <definedName name="sora__b" localSheetId="16">'11.sz.melléklet'!#REF!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00" i="67" l="1"/>
  <c r="J53" i="9"/>
  <c r="J12" i="50" l="1"/>
  <c r="K12" i="50"/>
  <c r="J16" i="50"/>
  <c r="J6" i="60" l="1"/>
  <c r="H83" i="51"/>
  <c r="H82" i="51"/>
  <c r="H81" i="51"/>
  <c r="D92" i="51"/>
  <c r="D73" i="51"/>
  <c r="D15" i="51"/>
  <c r="E225" i="49"/>
  <c r="J133" i="49"/>
  <c r="H241" i="49"/>
  <c r="H362" i="55"/>
  <c r="H223" i="55"/>
  <c r="H295" i="55"/>
  <c r="E243" i="55"/>
  <c r="R23" i="46"/>
  <c r="R20" i="46"/>
  <c r="R19" i="46"/>
  <c r="R18" i="46"/>
  <c r="R29" i="46" s="1"/>
  <c r="C264" i="55" l="1"/>
  <c r="N264" i="55" s="1"/>
  <c r="E266" i="55"/>
  <c r="N266" i="55"/>
  <c r="E268" i="55"/>
  <c r="N268" i="55"/>
  <c r="J188" i="55"/>
  <c r="J187" i="55"/>
  <c r="E308" i="55"/>
  <c r="H204" i="55"/>
  <c r="H203" i="55"/>
  <c r="F64" i="55"/>
  <c r="F8" i="55"/>
  <c r="C76" i="55"/>
  <c r="C24" i="55"/>
  <c r="L24" i="55" s="1"/>
  <c r="F16" i="55"/>
  <c r="G15" i="55"/>
  <c r="G16" i="55"/>
  <c r="G27" i="55"/>
  <c r="I108" i="55"/>
  <c r="I107" i="55"/>
  <c r="H323" i="55"/>
  <c r="H324" i="55"/>
  <c r="D52" i="41"/>
  <c r="H40" i="41"/>
  <c r="C48" i="38"/>
  <c r="G13" i="39"/>
  <c r="C29" i="39"/>
  <c r="E5" i="56"/>
  <c r="E4" i="56"/>
  <c r="E13" i="56"/>
  <c r="E12" i="56"/>
  <c r="E8" i="56"/>
  <c r="E9" i="56"/>
  <c r="E7" i="56"/>
  <c r="E321" i="69"/>
  <c r="E265" i="69"/>
  <c r="E255" i="69"/>
  <c r="C255" i="69"/>
  <c r="C344" i="69"/>
  <c r="C340" i="69"/>
  <c r="C335" i="69"/>
  <c r="C326" i="69"/>
  <c r="C321" i="69"/>
  <c r="C313" i="69"/>
  <c r="C309" i="69"/>
  <c r="C307" i="69"/>
  <c r="C304" i="69"/>
  <c r="C298" i="69"/>
  <c r="C289" i="69"/>
  <c r="C284" i="69"/>
  <c r="C271" i="69"/>
  <c r="C268" i="69"/>
  <c r="C265" i="69"/>
  <c r="C266" i="69" s="1"/>
  <c r="C258" i="69"/>
  <c r="C250" i="69"/>
  <c r="C95" i="67"/>
  <c r="C93" i="67"/>
  <c r="C92" i="67"/>
  <c r="E11" i="66"/>
  <c r="E10" i="56" s="1"/>
  <c r="E189" i="65"/>
  <c r="E186" i="65"/>
  <c r="E185" i="65"/>
  <c r="E184" i="65"/>
  <c r="E181" i="65"/>
  <c r="E175" i="65"/>
  <c r="G175" i="65" s="1"/>
  <c r="C176" i="65"/>
  <c r="C173" i="65"/>
  <c r="C164" i="65"/>
  <c r="C161" i="65"/>
  <c r="C165" i="65" s="1"/>
  <c r="C155" i="65"/>
  <c r="C151" i="65"/>
  <c r="C147" i="65"/>
  <c r="C142" i="65"/>
  <c r="C158" i="65" s="1"/>
  <c r="C166" i="65" s="1"/>
  <c r="C272" i="69" l="1"/>
  <c r="C310" i="69"/>
  <c r="C341" i="69"/>
  <c r="C345" i="69" s="1"/>
  <c r="C259" i="69"/>
  <c r="C299" i="69"/>
  <c r="C314" i="69" l="1"/>
  <c r="E17" i="43" l="1"/>
  <c r="E16" i="43"/>
  <c r="E18" i="43"/>
  <c r="E15" i="43"/>
  <c r="E21" i="43"/>
  <c r="D21" i="43"/>
  <c r="E26" i="43"/>
  <c r="D53" i="8"/>
  <c r="D25" i="8"/>
  <c r="D10" i="8"/>
  <c r="D11" i="8"/>
  <c r="D16" i="8"/>
  <c r="D9" i="8"/>
  <c r="D15" i="8"/>
  <c r="D27" i="8"/>
  <c r="D26" i="8"/>
  <c r="J9" i="9"/>
  <c r="J41" i="9"/>
  <c r="J15" i="9"/>
  <c r="J8" i="9"/>
  <c r="E16" i="44" l="1"/>
  <c r="F24" i="3" l="1"/>
  <c r="E11" i="43"/>
  <c r="K16" i="50" s="1"/>
  <c r="E37" i="43"/>
  <c r="E54" i="43"/>
  <c r="E48" i="43" s="1"/>
  <c r="K15" i="50" l="1"/>
  <c r="K10" i="50" s="1"/>
  <c r="K19" i="50" s="1"/>
  <c r="H24" i="31"/>
  <c r="D8" i="46"/>
  <c r="L65" i="45"/>
  <c r="C60" i="45"/>
  <c r="G13" i="45"/>
  <c r="C66" i="67"/>
  <c r="C64" i="67"/>
  <c r="E92" i="66"/>
  <c r="E89" i="66"/>
  <c r="E84" i="66"/>
  <c r="E109" i="65"/>
  <c r="D109" i="65"/>
  <c r="C109" i="65"/>
  <c r="E107" i="65"/>
  <c r="E110" i="65" s="1"/>
  <c r="D107" i="65"/>
  <c r="D110" i="65" s="1"/>
  <c r="C107" i="65"/>
  <c r="C110" i="65" s="1"/>
  <c r="E102" i="65"/>
  <c r="D102" i="65"/>
  <c r="C102" i="65"/>
  <c r="E98" i="65"/>
  <c r="D98" i="65"/>
  <c r="C98" i="65"/>
  <c r="E95" i="65"/>
  <c r="D95" i="65"/>
  <c r="C95" i="65"/>
  <c r="E91" i="65"/>
  <c r="D91" i="65"/>
  <c r="D105" i="65" s="1"/>
  <c r="D111" i="65" s="1"/>
  <c r="C91" i="65"/>
  <c r="G9" i="64"/>
  <c r="E202" i="69"/>
  <c r="E203" i="69" s="1"/>
  <c r="E240" i="69"/>
  <c r="C240" i="69"/>
  <c r="E237" i="69"/>
  <c r="C237" i="69"/>
  <c r="E235" i="69"/>
  <c r="C235" i="69"/>
  <c r="E231" i="69"/>
  <c r="E238" i="69" s="1"/>
  <c r="C231" i="69"/>
  <c r="C238" i="69" s="1"/>
  <c r="E228" i="69"/>
  <c r="E241" i="69" s="1"/>
  <c r="C228" i="69"/>
  <c r="C241" i="69" s="1"/>
  <c r="E223" i="69"/>
  <c r="C223" i="69"/>
  <c r="E219" i="69"/>
  <c r="C219" i="69"/>
  <c r="E217" i="69"/>
  <c r="E220" i="69" s="1"/>
  <c r="C217" i="69"/>
  <c r="C220" i="69" s="1"/>
  <c r="E213" i="69"/>
  <c r="E214" i="69" s="1"/>
  <c r="C213" i="69"/>
  <c r="C214" i="69" s="1"/>
  <c r="E205" i="69"/>
  <c r="E206" i="69" s="1"/>
  <c r="C205" i="69"/>
  <c r="C206" i="69" s="1"/>
  <c r="C202" i="69"/>
  <c r="C203" i="69" s="1"/>
  <c r="E110" i="69"/>
  <c r="E111" i="69" s="1"/>
  <c r="C110" i="69"/>
  <c r="C111" i="69" s="1"/>
  <c r="C113" i="69"/>
  <c r="E113" i="69"/>
  <c r="C114" i="69"/>
  <c r="E114" i="69"/>
  <c r="C121" i="69"/>
  <c r="E121" i="69"/>
  <c r="C122" i="69"/>
  <c r="E122" i="69"/>
  <c r="C125" i="69"/>
  <c r="E125" i="69"/>
  <c r="C127" i="69"/>
  <c r="E127" i="69"/>
  <c r="C128" i="69"/>
  <c r="E128" i="69"/>
  <c r="C131" i="69"/>
  <c r="E131" i="69"/>
  <c r="C136" i="69"/>
  <c r="E136" i="69"/>
  <c r="C139" i="69"/>
  <c r="E139" i="69"/>
  <c r="C143" i="69"/>
  <c r="E143" i="69"/>
  <c r="C145" i="69"/>
  <c r="E145" i="69"/>
  <c r="C146" i="69"/>
  <c r="E146" i="69"/>
  <c r="C148" i="69"/>
  <c r="E148" i="69"/>
  <c r="C149" i="69"/>
  <c r="E149" i="69"/>
  <c r="E62" i="66"/>
  <c r="C82" i="65"/>
  <c r="C80" i="65"/>
  <c r="C75" i="65"/>
  <c r="C71" i="65"/>
  <c r="C68" i="65"/>
  <c r="C64" i="65"/>
  <c r="C85" i="38"/>
  <c r="E71" i="69"/>
  <c r="C101" i="69"/>
  <c r="C96" i="69"/>
  <c r="C92" i="69"/>
  <c r="C99" i="69" s="1"/>
  <c r="C89" i="69"/>
  <c r="C84" i="69"/>
  <c r="C80" i="69"/>
  <c r="C77" i="69"/>
  <c r="C81" i="69" s="1"/>
  <c r="C70" i="69"/>
  <c r="C74" i="69" s="1"/>
  <c r="C66" i="69"/>
  <c r="C67" i="69" s="1"/>
  <c r="C63" i="69"/>
  <c r="C64" i="69" s="1"/>
  <c r="E47" i="66"/>
  <c r="C55" i="65"/>
  <c r="C53" i="65"/>
  <c r="C56" i="65" s="1"/>
  <c r="C48" i="65"/>
  <c r="C44" i="65"/>
  <c r="C40" i="65"/>
  <c r="C178" i="65" s="1"/>
  <c r="C36" i="65"/>
  <c r="C51" i="65" s="1"/>
  <c r="C57" i="65" s="1"/>
  <c r="C61" i="39"/>
  <c r="G61" i="39" s="1"/>
  <c r="D29" i="39"/>
  <c r="E76" i="66"/>
  <c r="E73" i="66"/>
  <c r="K9" i="61"/>
  <c r="K6" i="58"/>
  <c r="C102" i="69" l="1"/>
  <c r="C224" i="69"/>
  <c r="E224" i="69"/>
  <c r="C132" i="69"/>
  <c r="C67" i="67"/>
  <c r="C70" i="67"/>
  <c r="C68" i="67"/>
  <c r="E105" i="65"/>
  <c r="E111" i="65" s="1"/>
  <c r="C105" i="65"/>
  <c r="C111" i="65" s="1"/>
  <c r="C78" i="65"/>
  <c r="C83" i="65"/>
  <c r="E132" i="69"/>
  <c r="C85" i="69"/>
  <c r="D69" i="41"/>
  <c r="D65" i="41"/>
  <c r="D172" i="55" s="1"/>
  <c r="C65" i="41"/>
  <c r="H17" i="41"/>
  <c r="D29" i="41"/>
  <c r="E29" i="41"/>
  <c r="F29" i="41"/>
  <c r="G29" i="41"/>
  <c r="C29" i="41"/>
  <c r="H13" i="41"/>
  <c r="E55" i="69"/>
  <c r="C52" i="69"/>
  <c r="C49" i="69"/>
  <c r="C45" i="69"/>
  <c r="C42" i="69"/>
  <c r="C37" i="69"/>
  <c r="C33" i="69"/>
  <c r="C31" i="69"/>
  <c r="C27" i="69"/>
  <c r="C24" i="69"/>
  <c r="C20" i="69"/>
  <c r="C14" i="69"/>
  <c r="C12" i="69"/>
  <c r="C9" i="69"/>
  <c r="C7" i="69"/>
  <c r="E28" i="66"/>
  <c r="E32" i="66"/>
  <c r="H65" i="41" l="1"/>
  <c r="C172" i="55"/>
  <c r="N172" i="55" s="1"/>
  <c r="H69" i="41"/>
  <c r="D176" i="55"/>
  <c r="N176" i="55" s="1"/>
  <c r="C84" i="65"/>
  <c r="C28" i="69"/>
  <c r="C34" i="69"/>
  <c r="C10" i="69"/>
  <c r="C15" i="69"/>
  <c r="C53" i="69"/>
  <c r="C56" i="69" s="1"/>
  <c r="I9" i="70"/>
  <c r="I10" i="70" s="1"/>
  <c r="H9" i="70"/>
  <c r="G9" i="70"/>
  <c r="C9" i="70"/>
  <c r="I11" i="70" s="1"/>
  <c r="B9" i="70"/>
  <c r="I16" i="60"/>
  <c r="C8" i="46"/>
  <c r="J132" i="49"/>
  <c r="H258" i="49"/>
  <c r="H152" i="49"/>
  <c r="H168" i="49"/>
  <c r="E188" i="49"/>
  <c r="H240" i="49"/>
  <c r="C53" i="8"/>
  <c r="E53" i="8" s="1"/>
  <c r="C38" i="69" l="1"/>
  <c r="H11" i="70"/>
  <c r="G10" i="70"/>
  <c r="H10" i="70"/>
  <c r="I12" i="70"/>
  <c r="I13" i="70" s="1"/>
  <c r="L16" i="45" l="1"/>
  <c r="L104" i="45"/>
  <c r="E6" i="56" l="1"/>
  <c r="E11" i="56"/>
  <c r="E15" i="56"/>
  <c r="E14" i="56" l="1"/>
  <c r="E344" i="69"/>
  <c r="E340" i="69"/>
  <c r="E335" i="69"/>
  <c r="E326" i="69"/>
  <c r="E313" i="69"/>
  <c r="E309" i="69"/>
  <c r="E307" i="69"/>
  <c r="E304" i="69"/>
  <c r="E289" i="69"/>
  <c r="E284" i="69"/>
  <c r="E271" i="69"/>
  <c r="E268" i="69"/>
  <c r="E266" i="69"/>
  <c r="E258" i="69"/>
  <c r="E250" i="69"/>
  <c r="E193" i="69"/>
  <c r="E190" i="69"/>
  <c r="E191" i="69" s="1"/>
  <c r="E187" i="69"/>
  <c r="E185" i="69"/>
  <c r="E181" i="69"/>
  <c r="E178" i="69"/>
  <c r="E176" i="69"/>
  <c r="E170" i="69"/>
  <c r="E166" i="69"/>
  <c r="E161" i="69"/>
  <c r="E159" i="69"/>
  <c r="E156" i="69"/>
  <c r="E157" i="69" s="1"/>
  <c r="E101" i="69"/>
  <c r="E96" i="69"/>
  <c r="E92" i="69"/>
  <c r="E89" i="69"/>
  <c r="E84" i="69"/>
  <c r="E80" i="69"/>
  <c r="E77" i="69"/>
  <c r="E70" i="69"/>
  <c r="E74" i="69" s="1"/>
  <c r="E66" i="69"/>
  <c r="E67" i="69" s="1"/>
  <c r="E63" i="69"/>
  <c r="E64" i="69" s="1"/>
  <c r="E52" i="69"/>
  <c r="E49" i="69"/>
  <c r="E45" i="69"/>
  <c r="E42" i="69"/>
  <c r="E37" i="69"/>
  <c r="E33" i="69"/>
  <c r="E31" i="69"/>
  <c r="E27" i="69"/>
  <c r="E24" i="69"/>
  <c r="E20" i="69"/>
  <c r="E14" i="69"/>
  <c r="E12" i="69"/>
  <c r="E9" i="69"/>
  <c r="E7" i="69"/>
  <c r="AL22" i="68"/>
  <c r="C97" i="67"/>
  <c r="C82" i="67"/>
  <c r="C79" i="67"/>
  <c r="C53" i="67"/>
  <c r="C51" i="67"/>
  <c r="C39" i="67"/>
  <c r="C37" i="67"/>
  <c r="C25" i="67"/>
  <c r="C23" i="67"/>
  <c r="C11" i="67"/>
  <c r="C9" i="67"/>
  <c r="E68" i="66"/>
  <c r="E58" i="66"/>
  <c r="E53" i="66"/>
  <c r="E61" i="66" s="1"/>
  <c r="E43" i="66"/>
  <c r="E38" i="66"/>
  <c r="E46" i="66" s="1"/>
  <c r="E23" i="66"/>
  <c r="E31" i="66" s="1"/>
  <c r="E16" i="66"/>
  <c r="E12" i="66"/>
  <c r="E7" i="66"/>
  <c r="E195" i="65"/>
  <c r="G195" i="65" s="1"/>
  <c r="D195" i="65"/>
  <c r="C195" i="65"/>
  <c r="E194" i="65"/>
  <c r="G194" i="65" s="1"/>
  <c r="D194" i="65"/>
  <c r="C194" i="65"/>
  <c r="E192" i="65"/>
  <c r="G192" i="65" s="1"/>
  <c r="D192" i="65"/>
  <c r="C192" i="65"/>
  <c r="E191" i="65"/>
  <c r="G191" i="65" s="1"/>
  <c r="D191" i="65"/>
  <c r="C191" i="65"/>
  <c r="F189" i="65"/>
  <c r="G189" i="65"/>
  <c r="D189" i="65"/>
  <c r="E188" i="65"/>
  <c r="G188" i="65" s="1"/>
  <c r="D188" i="65"/>
  <c r="C188" i="65"/>
  <c r="G186" i="65"/>
  <c r="D186" i="65"/>
  <c r="C186" i="65"/>
  <c r="G185" i="65"/>
  <c r="D185" i="65"/>
  <c r="C185" i="65"/>
  <c r="G184" i="65"/>
  <c r="D184" i="65"/>
  <c r="C184" i="65"/>
  <c r="E182" i="65"/>
  <c r="G182" i="65" s="1"/>
  <c r="D182" i="65"/>
  <c r="C182" i="65"/>
  <c r="G181" i="65"/>
  <c r="E180" i="65"/>
  <c r="G180" i="65" s="1"/>
  <c r="D180" i="65"/>
  <c r="C180" i="65"/>
  <c r="E178" i="65"/>
  <c r="G178" i="65" s="1"/>
  <c r="E177" i="65"/>
  <c r="G177" i="65" s="1"/>
  <c r="C177" i="65"/>
  <c r="E176" i="65"/>
  <c r="G176" i="65" s="1"/>
  <c r="D176" i="65"/>
  <c r="D175" i="65"/>
  <c r="E173" i="65"/>
  <c r="G173" i="65" s="1"/>
  <c r="D173" i="65"/>
  <c r="E172" i="65"/>
  <c r="E174" i="65" s="1"/>
  <c r="G174" i="65" s="1"/>
  <c r="D172" i="65"/>
  <c r="C172" i="65"/>
  <c r="E164" i="65"/>
  <c r="D164" i="65"/>
  <c r="E161" i="65"/>
  <c r="E165" i="65" s="1"/>
  <c r="D161" i="65"/>
  <c r="E155" i="65"/>
  <c r="D155" i="65"/>
  <c r="E151" i="65"/>
  <c r="D151" i="65"/>
  <c r="C183" i="65"/>
  <c r="E147" i="65"/>
  <c r="D147" i="65"/>
  <c r="D179" i="65" s="1"/>
  <c r="C179" i="65"/>
  <c r="E142" i="65"/>
  <c r="D142" i="65"/>
  <c r="E132" i="65"/>
  <c r="E133" i="65" s="1"/>
  <c r="D132" i="65"/>
  <c r="D133" i="65" s="1"/>
  <c r="E127" i="65"/>
  <c r="D127" i="65"/>
  <c r="E123" i="65"/>
  <c r="D123" i="65"/>
  <c r="C181" i="65"/>
  <c r="E119" i="65"/>
  <c r="D119" i="65"/>
  <c r="D177" i="65" s="1"/>
  <c r="E116" i="65"/>
  <c r="D116" i="65"/>
  <c r="E82" i="65"/>
  <c r="D82" i="65"/>
  <c r="E80" i="65"/>
  <c r="E83" i="65" s="1"/>
  <c r="D80" i="65"/>
  <c r="D83" i="65" s="1"/>
  <c r="E75" i="65"/>
  <c r="D75" i="65"/>
  <c r="C187" i="65"/>
  <c r="E71" i="65"/>
  <c r="D71" i="65"/>
  <c r="D181" i="65" s="1"/>
  <c r="E68" i="65"/>
  <c r="D68" i="65"/>
  <c r="E64" i="65"/>
  <c r="D64" i="65"/>
  <c r="E55" i="65"/>
  <c r="E196" i="65" s="1"/>
  <c r="G196" i="65" s="1"/>
  <c r="D55" i="65"/>
  <c r="D196" i="65" s="1"/>
  <c r="C196" i="65"/>
  <c r="E53" i="65"/>
  <c r="E56" i="65" s="1"/>
  <c r="D53" i="65"/>
  <c r="E48" i="65"/>
  <c r="D48" i="65"/>
  <c r="E44" i="65"/>
  <c r="D44" i="65"/>
  <c r="E40" i="65"/>
  <c r="D40" i="65"/>
  <c r="E36" i="65"/>
  <c r="E51" i="65" s="1"/>
  <c r="E57" i="65" s="1"/>
  <c r="D36" i="65"/>
  <c r="E27" i="65"/>
  <c r="E25" i="65"/>
  <c r="D25" i="65"/>
  <c r="E20" i="65"/>
  <c r="D20" i="65"/>
  <c r="D187" i="65" s="1"/>
  <c r="E16" i="65"/>
  <c r="D16" i="65"/>
  <c r="D183" i="65" s="1"/>
  <c r="E12" i="65"/>
  <c r="D12" i="65"/>
  <c r="E8" i="65"/>
  <c r="E23" i="65" s="1"/>
  <c r="D8" i="65"/>
  <c r="C174" i="65"/>
  <c r="E15" i="66" l="1"/>
  <c r="E341" i="69"/>
  <c r="E345" i="69" s="1"/>
  <c r="E299" i="69"/>
  <c r="E272" i="69"/>
  <c r="E259" i="69"/>
  <c r="E158" i="65"/>
  <c r="E166" i="65" s="1"/>
  <c r="C12" i="67"/>
  <c r="C83" i="67"/>
  <c r="C84" i="67" s="1"/>
  <c r="D56" i="65"/>
  <c r="D178" i="65"/>
  <c r="E28" i="65"/>
  <c r="E197" i="65" s="1"/>
  <c r="G197" i="65" s="1"/>
  <c r="D174" i="65"/>
  <c r="C193" i="65"/>
  <c r="D158" i="65"/>
  <c r="D165" i="65"/>
  <c r="G172" i="65"/>
  <c r="E162" i="69"/>
  <c r="E174" i="69"/>
  <c r="E179" i="69"/>
  <c r="E310" i="69"/>
  <c r="E28" i="69"/>
  <c r="C40" i="67"/>
  <c r="C43" i="67" s="1"/>
  <c r="E99" i="69"/>
  <c r="E81" i="69"/>
  <c r="E85" i="69" s="1"/>
  <c r="E102" i="69"/>
  <c r="C26" i="67"/>
  <c r="C27" i="67" s="1"/>
  <c r="C29" i="67" s="1"/>
  <c r="E194" i="69"/>
  <c r="C54" i="67"/>
  <c r="C55" i="67" s="1"/>
  <c r="C57" i="67" s="1"/>
  <c r="C94" i="67"/>
  <c r="C98" i="67" s="1"/>
  <c r="E130" i="65"/>
  <c r="E134" i="65" s="1"/>
  <c r="E53" i="69"/>
  <c r="E34" i="69"/>
  <c r="E15" i="69"/>
  <c r="E10" i="69"/>
  <c r="E193" i="65"/>
  <c r="G193" i="65" s="1"/>
  <c r="G179" i="65"/>
  <c r="E56" i="69"/>
  <c r="C13" i="67"/>
  <c r="C15" i="67"/>
  <c r="C41" i="67"/>
  <c r="E29" i="65"/>
  <c r="D23" i="65"/>
  <c r="D193" i="65"/>
  <c r="D28" i="65"/>
  <c r="D51" i="65"/>
  <c r="D57" i="65" s="1"/>
  <c r="E78" i="65"/>
  <c r="D78" i="65"/>
  <c r="D84" i="65" s="1"/>
  <c r="C197" i="65"/>
  <c r="D130" i="65"/>
  <c r="D134" i="65" s="1"/>
  <c r="E179" i="65"/>
  <c r="E183" i="65"/>
  <c r="G183" i="65" s="1"/>
  <c r="E187" i="65"/>
  <c r="G187" i="65" s="1"/>
  <c r="E84" i="65" l="1"/>
  <c r="E190" i="65"/>
  <c r="G190" i="65" s="1"/>
  <c r="E198" i="65"/>
  <c r="C86" i="67"/>
  <c r="C99" i="67"/>
  <c r="E314" i="69"/>
  <c r="E182" i="69"/>
  <c r="D197" i="65"/>
  <c r="D166" i="65"/>
  <c r="E38" i="69"/>
  <c r="C101" i="67"/>
  <c r="C198" i="65"/>
  <c r="C190" i="65"/>
  <c r="D190" i="65"/>
  <c r="D29" i="65"/>
  <c r="D198" i="65" s="1"/>
  <c r="G198" i="65"/>
  <c r="I248" i="55" l="1"/>
  <c r="N248" i="55" s="1"/>
  <c r="G204" i="55"/>
  <c r="D351" i="55"/>
  <c r="C351" i="55"/>
  <c r="N351" i="55" s="1"/>
  <c r="J20" i="55"/>
  <c r="D12" i="55"/>
  <c r="F134" i="55"/>
  <c r="L134" i="55" s="1"/>
  <c r="C88" i="55"/>
  <c r="L88" i="55" s="1"/>
  <c r="C52" i="55"/>
  <c r="C36" i="55"/>
  <c r="L36" i="55" s="1"/>
  <c r="H23" i="31"/>
  <c r="H153" i="49"/>
  <c r="G153" i="49"/>
  <c r="C68" i="49"/>
  <c r="L68" i="49" s="1"/>
  <c r="C48" i="49"/>
  <c r="C36" i="49"/>
  <c r="L36" i="49" s="1"/>
  <c r="D12" i="49"/>
  <c r="D17" i="8"/>
  <c r="D31" i="8"/>
  <c r="D58" i="8"/>
  <c r="F6" i="9"/>
  <c r="F58" i="9" s="1"/>
  <c r="J33" i="9"/>
  <c r="D149" i="44"/>
  <c r="C149" i="44"/>
  <c r="D6" i="8" l="1"/>
  <c r="C109" i="45"/>
  <c r="E25" i="43"/>
  <c r="D47" i="64" l="1"/>
  <c r="D35" i="64"/>
  <c r="D39" i="64" s="1"/>
  <c r="E35" i="64"/>
  <c r="E39" i="64" s="1"/>
  <c r="F35" i="64"/>
  <c r="F39" i="64" s="1"/>
  <c r="C35" i="64"/>
  <c r="C39" i="64" s="1"/>
  <c r="D13" i="64"/>
  <c r="S19" i="46" s="1"/>
  <c r="E13" i="64"/>
  <c r="F13" i="64"/>
  <c r="C13" i="64"/>
  <c r="S18" i="46" s="1"/>
  <c r="G13" i="64"/>
  <c r="G21" i="64"/>
  <c r="G25" i="64" s="1"/>
  <c r="D25" i="64"/>
  <c r="S20" i="46"/>
  <c r="S12" i="46"/>
  <c r="S13" i="46" s="1"/>
  <c r="K13" i="61"/>
  <c r="E85" i="40"/>
  <c r="F57" i="38"/>
  <c r="F81" i="38"/>
  <c r="G32" i="38"/>
  <c r="J12" i="46" l="1"/>
  <c r="H88" i="51"/>
  <c r="S23" i="46"/>
  <c r="G47" i="64"/>
  <c r="D51" i="64"/>
  <c r="G51" i="64" s="1"/>
  <c r="G35" i="64"/>
  <c r="G39" i="64" s="1"/>
  <c r="S29" i="46"/>
  <c r="G92" i="41"/>
  <c r="H48" i="41"/>
  <c r="E52" i="41"/>
  <c r="G52" i="41"/>
  <c r="J9" i="60"/>
  <c r="J16" i="60" s="1"/>
  <c r="F85" i="39"/>
  <c r="E65" i="39"/>
  <c r="G105" i="41" l="1"/>
  <c r="G12" i="46"/>
  <c r="L85" i="45"/>
  <c r="L53" i="45"/>
  <c r="D350" i="55"/>
  <c r="C350" i="55"/>
  <c r="F133" i="55"/>
  <c r="L133" i="55" s="1"/>
  <c r="N350" i="55" l="1"/>
  <c r="L29" i="45"/>
  <c r="J13" i="61"/>
  <c r="E84" i="40"/>
  <c r="F84" i="39"/>
  <c r="E149" i="49"/>
  <c r="N149" i="49" s="1"/>
  <c r="E148" i="49"/>
  <c r="N148" i="49" s="1"/>
  <c r="D255" i="49"/>
  <c r="C255" i="49"/>
  <c r="D254" i="49"/>
  <c r="C254" i="49"/>
  <c r="F24" i="49"/>
  <c r="L24" i="49" s="1"/>
  <c r="F23" i="49"/>
  <c r="L23" i="49" s="1"/>
  <c r="E149" i="44"/>
  <c r="N43" i="44"/>
  <c r="K148" i="44"/>
  <c r="L148" i="44"/>
  <c r="M148" i="44"/>
  <c r="N32" i="44"/>
  <c r="N31" i="44"/>
  <c r="N254" i="49" l="1"/>
  <c r="N255" i="49"/>
  <c r="D60" i="43"/>
  <c r="F109" i="45"/>
  <c r="L28" i="45"/>
  <c r="D57" i="43"/>
  <c r="D58" i="43"/>
  <c r="H93" i="51" l="1"/>
  <c r="G93" i="51"/>
  <c r="F93" i="51"/>
  <c r="D93" i="51"/>
  <c r="B92" i="51"/>
  <c r="B93" i="51" s="1"/>
  <c r="D90" i="51"/>
  <c r="C90" i="51"/>
  <c r="B90" i="51"/>
  <c r="H90" i="51"/>
  <c r="F88" i="51"/>
  <c r="G87" i="51"/>
  <c r="F87" i="51"/>
  <c r="F90" i="51" s="1"/>
  <c r="D84" i="51"/>
  <c r="D83" i="51"/>
  <c r="C83" i="51"/>
  <c r="C86" i="51" s="1"/>
  <c r="B83" i="51"/>
  <c r="B86" i="51" s="1"/>
  <c r="G114" i="51"/>
  <c r="G110" i="51"/>
  <c r="H111" i="51"/>
  <c r="C111" i="51"/>
  <c r="C46" i="51"/>
  <c r="D35" i="10"/>
  <c r="C35" i="10"/>
  <c r="B33" i="10"/>
  <c r="H304" i="55"/>
  <c r="M324" i="55"/>
  <c r="I240" i="55"/>
  <c r="E244" i="55"/>
  <c r="N244" i="55" s="1"/>
  <c r="E192" i="55"/>
  <c r="I191" i="55"/>
  <c r="N191" i="55" s="1"/>
  <c r="I192" i="55"/>
  <c r="E324" i="55"/>
  <c r="E292" i="55"/>
  <c r="F380" i="55"/>
  <c r="G380" i="55"/>
  <c r="J380" i="55"/>
  <c r="K380" i="55"/>
  <c r="L380" i="55"/>
  <c r="M380" i="55"/>
  <c r="C375" i="55"/>
  <c r="D371" i="55"/>
  <c r="E371" i="55"/>
  <c r="C371" i="55"/>
  <c r="E367" i="55"/>
  <c r="D363" i="55"/>
  <c r="E363" i="55"/>
  <c r="H363" i="55"/>
  <c r="C363" i="55"/>
  <c r="D359" i="55"/>
  <c r="D380" i="55" s="1"/>
  <c r="E359" i="55"/>
  <c r="E380" i="55" s="1"/>
  <c r="C359" i="55"/>
  <c r="H355" i="55"/>
  <c r="I355" i="55"/>
  <c r="I380" i="55" s="1"/>
  <c r="E320" i="55"/>
  <c r="I320" i="55"/>
  <c r="F320" i="55"/>
  <c r="F308" i="55"/>
  <c r="E304" i="55"/>
  <c r="E300" i="55"/>
  <c r="H296" i="55"/>
  <c r="E296" i="55"/>
  <c r="D296" i="55"/>
  <c r="C296" i="55"/>
  <c r="H292" i="55"/>
  <c r="D292" i="55"/>
  <c r="C292" i="55"/>
  <c r="H288" i="55"/>
  <c r="D288" i="55"/>
  <c r="E288" i="55"/>
  <c r="C288" i="55"/>
  <c r="E284" i="55"/>
  <c r="D284" i="55"/>
  <c r="H280" i="55"/>
  <c r="D280" i="55"/>
  <c r="E280" i="55"/>
  <c r="C280" i="55"/>
  <c r="J276" i="55"/>
  <c r="I276" i="55"/>
  <c r="I272" i="55"/>
  <c r="H260" i="55"/>
  <c r="D260" i="55"/>
  <c r="E260" i="55"/>
  <c r="C260" i="55"/>
  <c r="H256" i="55"/>
  <c r="D256" i="55"/>
  <c r="E256" i="55"/>
  <c r="C256" i="55"/>
  <c r="H252" i="55"/>
  <c r="E252" i="55"/>
  <c r="D240" i="55"/>
  <c r="E240" i="55"/>
  <c r="C240" i="55"/>
  <c r="D236" i="55"/>
  <c r="C236" i="55"/>
  <c r="D232" i="55"/>
  <c r="E232" i="55"/>
  <c r="C232" i="55"/>
  <c r="E228" i="55"/>
  <c r="E224" i="55"/>
  <c r="H220" i="55"/>
  <c r="D220" i="55"/>
  <c r="E220" i="55"/>
  <c r="C220" i="55"/>
  <c r="E216" i="55"/>
  <c r="E212" i="55"/>
  <c r="E208" i="55"/>
  <c r="E204" i="55"/>
  <c r="E200" i="55"/>
  <c r="D196" i="55"/>
  <c r="E196" i="55"/>
  <c r="C196" i="55"/>
  <c r="D188" i="55"/>
  <c r="E188" i="55"/>
  <c r="G188" i="55"/>
  <c r="G329" i="55" s="1"/>
  <c r="H188" i="55"/>
  <c r="I188" i="55"/>
  <c r="L188" i="55"/>
  <c r="L329" i="55" s="1"/>
  <c r="C188" i="55"/>
  <c r="I184" i="55"/>
  <c r="N184" i="55" s="1"/>
  <c r="M180" i="55"/>
  <c r="E180" i="55"/>
  <c r="D168" i="55"/>
  <c r="E168" i="55"/>
  <c r="H168" i="55"/>
  <c r="I168" i="55"/>
  <c r="J168" i="55"/>
  <c r="K168" i="55"/>
  <c r="K329" i="55" s="1"/>
  <c r="C168" i="55"/>
  <c r="C329" i="55" s="1"/>
  <c r="C40" i="55"/>
  <c r="H112" i="55"/>
  <c r="C100" i="55"/>
  <c r="L100" i="55" s="1"/>
  <c r="F138" i="55"/>
  <c r="C80" i="55"/>
  <c r="C84" i="55"/>
  <c r="F52" i="55"/>
  <c r="L52" i="55" s="1"/>
  <c r="F56" i="55"/>
  <c r="C60" i="55"/>
  <c r="C64" i="55"/>
  <c r="F142" i="55"/>
  <c r="C142" i="55"/>
  <c r="D142" i="55"/>
  <c r="C146" i="55"/>
  <c r="L146" i="55" s="1"/>
  <c r="C150" i="55"/>
  <c r="G28" i="55"/>
  <c r="J329" i="55" l="1"/>
  <c r="H329" i="55"/>
  <c r="D329" i="55"/>
  <c r="E329" i="55"/>
  <c r="I329" i="55"/>
  <c r="C380" i="55"/>
  <c r="F154" i="55"/>
  <c r="L40" i="55"/>
  <c r="N296" i="55"/>
  <c r="F329" i="55"/>
  <c r="N192" i="55"/>
  <c r="H380" i="55"/>
  <c r="M329" i="55"/>
  <c r="D86" i="51"/>
  <c r="D96" i="51"/>
  <c r="B96" i="51"/>
  <c r="F86" i="51"/>
  <c r="H86" i="51"/>
  <c r="H96" i="51" s="1"/>
  <c r="F96" i="51"/>
  <c r="E25" i="40"/>
  <c r="E25" i="38"/>
  <c r="C89" i="40"/>
  <c r="F65" i="39"/>
  <c r="G65" i="39" s="1"/>
  <c r="E73" i="39"/>
  <c r="G73" i="39" s="1"/>
  <c r="G17" i="39"/>
  <c r="E29" i="39"/>
  <c r="F29" i="39"/>
  <c r="G25" i="39"/>
  <c r="J20" i="59"/>
  <c r="J21" i="59" s="1"/>
  <c r="D69" i="38"/>
  <c r="E69" i="38"/>
  <c r="F69" i="38"/>
  <c r="C69" i="38"/>
  <c r="E61" i="38"/>
  <c r="D61" i="38"/>
  <c r="C89" i="38"/>
  <c r="J8" i="58"/>
  <c r="E73" i="41" l="1"/>
  <c r="H46" i="31"/>
  <c r="H43" i="31"/>
  <c r="D154" i="55"/>
  <c r="E154" i="55"/>
  <c r="G154" i="55"/>
  <c r="H154" i="55"/>
  <c r="I154" i="55"/>
  <c r="J154" i="55"/>
  <c r="K154" i="55"/>
  <c r="C154" i="55"/>
  <c r="D10" i="46"/>
  <c r="D11" i="46"/>
  <c r="H8" i="31"/>
  <c r="M145" i="49"/>
  <c r="G275" i="49"/>
  <c r="J275" i="49"/>
  <c r="K275" i="49"/>
  <c r="L275" i="49"/>
  <c r="M275" i="49"/>
  <c r="F275" i="49"/>
  <c r="C271" i="49"/>
  <c r="D267" i="49"/>
  <c r="E267" i="49"/>
  <c r="C267" i="49"/>
  <c r="E263" i="49"/>
  <c r="D259" i="49"/>
  <c r="D275" i="49" s="1"/>
  <c r="E259" i="49"/>
  <c r="E275" i="49" s="1"/>
  <c r="H259" i="49"/>
  <c r="C259" i="49"/>
  <c r="H251" i="49"/>
  <c r="H275" i="49" s="1"/>
  <c r="I251" i="49"/>
  <c r="I275" i="49" s="1"/>
  <c r="E241" i="49"/>
  <c r="M241" i="49"/>
  <c r="I237" i="49"/>
  <c r="E237" i="49"/>
  <c r="F237" i="49"/>
  <c r="F225" i="49"/>
  <c r="H221" i="49"/>
  <c r="E221" i="49"/>
  <c r="E217" i="49"/>
  <c r="D213" i="49"/>
  <c r="E213" i="49"/>
  <c r="H213" i="49"/>
  <c r="C213" i="49"/>
  <c r="E209" i="49"/>
  <c r="J205" i="49"/>
  <c r="J245" i="49" s="1"/>
  <c r="I205" i="49"/>
  <c r="I201" i="49"/>
  <c r="E197" i="49"/>
  <c r="I193" i="49"/>
  <c r="E189" i="49"/>
  <c r="N189" i="49" s="1"/>
  <c r="D185" i="49"/>
  <c r="E185" i="49"/>
  <c r="I185" i="49"/>
  <c r="C185" i="49"/>
  <c r="D181" i="49"/>
  <c r="C181" i="49"/>
  <c r="D177" i="49"/>
  <c r="E177" i="49"/>
  <c r="H177" i="49"/>
  <c r="C177" i="49"/>
  <c r="H173" i="49"/>
  <c r="E173" i="49"/>
  <c r="E169" i="49"/>
  <c r="E165" i="49"/>
  <c r="E161" i="49"/>
  <c r="E157" i="49"/>
  <c r="E153" i="49"/>
  <c r="E145" i="49"/>
  <c r="I145" i="49"/>
  <c r="I141" i="49"/>
  <c r="N141" i="49" s="1"/>
  <c r="M137" i="49"/>
  <c r="E137" i="49"/>
  <c r="D133" i="49"/>
  <c r="E133" i="49"/>
  <c r="G133" i="49"/>
  <c r="G245" i="49" s="1"/>
  <c r="H133" i="49"/>
  <c r="I133" i="49"/>
  <c r="L133" i="49"/>
  <c r="C133" i="49"/>
  <c r="D129" i="49"/>
  <c r="E129" i="49"/>
  <c r="H129" i="49"/>
  <c r="I129" i="49"/>
  <c r="K129" i="49"/>
  <c r="K245" i="49" s="1"/>
  <c r="L129" i="49"/>
  <c r="C129" i="49"/>
  <c r="F100" i="49"/>
  <c r="G28" i="49"/>
  <c r="E116" i="49"/>
  <c r="G116" i="49"/>
  <c r="H116" i="49"/>
  <c r="I116" i="49"/>
  <c r="J116" i="49"/>
  <c r="K116" i="49"/>
  <c r="H92" i="49"/>
  <c r="C80" i="49"/>
  <c r="L80" i="49" s="1"/>
  <c r="C112" i="49"/>
  <c r="C108" i="49"/>
  <c r="L108" i="49" s="1"/>
  <c r="F104" i="49"/>
  <c r="C104" i="49"/>
  <c r="D104" i="49"/>
  <c r="D116" i="49" s="1"/>
  <c r="K88" i="49"/>
  <c r="C88" i="49"/>
  <c r="D84" i="49"/>
  <c r="D92" i="49" s="1"/>
  <c r="L79" i="49"/>
  <c r="C72" i="49"/>
  <c r="L72" i="49" s="1"/>
  <c r="C64" i="49"/>
  <c r="L64" i="49" s="1"/>
  <c r="G60" i="49"/>
  <c r="F60" i="49"/>
  <c r="C56" i="49"/>
  <c r="F52" i="49"/>
  <c r="F48" i="49"/>
  <c r="L48" i="49" s="1"/>
  <c r="C44" i="49"/>
  <c r="C40" i="49"/>
  <c r="C32" i="49"/>
  <c r="C28" i="49"/>
  <c r="J20" i="49"/>
  <c r="J92" i="49" s="1"/>
  <c r="K16" i="49"/>
  <c r="K92" i="49" s="1"/>
  <c r="E16" i="49"/>
  <c r="E92" i="49" s="1"/>
  <c r="F12" i="49"/>
  <c r="G12" i="49"/>
  <c r="I12" i="49"/>
  <c r="I92" i="49" s="1"/>
  <c r="C12" i="49"/>
  <c r="C8" i="49"/>
  <c r="J22" i="9"/>
  <c r="J14" i="9"/>
  <c r="J7" i="9"/>
  <c r="J48" i="9"/>
  <c r="K108" i="55"/>
  <c r="C108" i="55"/>
  <c r="D104" i="55"/>
  <c r="D112" i="55" s="1"/>
  <c r="C92" i="55"/>
  <c r="G72" i="55"/>
  <c r="F72" i="55"/>
  <c r="C68" i="55"/>
  <c r="C48" i="55"/>
  <c r="C44" i="55"/>
  <c r="C32" i="55"/>
  <c r="C28" i="55"/>
  <c r="L20" i="55"/>
  <c r="K16" i="55"/>
  <c r="K112" i="55" s="1"/>
  <c r="E16" i="55"/>
  <c r="F12" i="55"/>
  <c r="G12" i="55"/>
  <c r="I12" i="55"/>
  <c r="I112" i="55" s="1"/>
  <c r="C12" i="55"/>
  <c r="C8" i="55"/>
  <c r="C112" i="55" s="1"/>
  <c r="E60" i="43"/>
  <c r="D111" i="51" s="1"/>
  <c r="E58" i="43"/>
  <c r="D114" i="51" s="1"/>
  <c r="E57" i="43"/>
  <c r="D109" i="51" s="1"/>
  <c r="D9" i="46"/>
  <c r="H21" i="31" s="1"/>
  <c r="E19" i="43"/>
  <c r="F31" i="3"/>
  <c r="H5" i="31"/>
  <c r="L105" i="45"/>
  <c r="L97" i="45"/>
  <c r="L101" i="45"/>
  <c r="D109" i="45"/>
  <c r="H6" i="31" s="1"/>
  <c r="E109" i="45"/>
  <c r="H7" i="31" s="1"/>
  <c r="G109" i="45"/>
  <c r="H109" i="45"/>
  <c r="I109" i="45"/>
  <c r="J109" i="45"/>
  <c r="K109" i="45"/>
  <c r="J58" i="9" l="1"/>
  <c r="G112" i="55"/>
  <c r="E112" i="55"/>
  <c r="L16" i="55"/>
  <c r="L108" i="55"/>
  <c r="C92" i="49"/>
  <c r="C275" i="49"/>
  <c r="E245" i="49"/>
  <c r="L12" i="49"/>
  <c r="L88" i="49"/>
  <c r="C116" i="49"/>
  <c r="L84" i="49"/>
  <c r="F92" i="49"/>
  <c r="C245" i="49"/>
  <c r="H245" i="49"/>
  <c r="D245" i="49"/>
  <c r="F245" i="49"/>
  <c r="L245" i="49"/>
  <c r="N213" i="49"/>
  <c r="I245" i="49"/>
  <c r="M245" i="49"/>
  <c r="G92" i="49"/>
  <c r="J112" i="55"/>
  <c r="D21" i="54"/>
  <c r="F116" i="49"/>
  <c r="F112" i="55"/>
  <c r="L104" i="55"/>
  <c r="L37" i="45"/>
  <c r="N12" i="44"/>
  <c r="N24" i="44"/>
  <c r="F149" i="44"/>
  <c r="G149" i="44"/>
  <c r="H149" i="44"/>
  <c r="I149" i="44"/>
  <c r="J149" i="44"/>
  <c r="H34" i="31" s="1"/>
  <c r="K149" i="44"/>
  <c r="L149" i="44"/>
  <c r="M149" i="44"/>
  <c r="N112" i="44"/>
  <c r="N88" i="44"/>
  <c r="N20" i="44"/>
  <c r="N16" i="44"/>
  <c r="F379" i="55"/>
  <c r="G379" i="55"/>
  <c r="J379" i="55"/>
  <c r="K379" i="55"/>
  <c r="L379" i="55"/>
  <c r="M379" i="55"/>
  <c r="E179" i="55"/>
  <c r="D295" i="55"/>
  <c r="C295" i="55"/>
  <c r="E295" i="55"/>
  <c r="N243" i="55"/>
  <c r="C291" i="55"/>
  <c r="D291" i="55"/>
  <c r="E358" i="55"/>
  <c r="I319" i="55"/>
  <c r="E303" i="55"/>
  <c r="H291" i="55"/>
  <c r="I275" i="55"/>
  <c r="E251" i="55"/>
  <c r="H227" i="55"/>
  <c r="E223" i="55"/>
  <c r="L187" i="55"/>
  <c r="I183" i="55"/>
  <c r="N183" i="55" s="1"/>
  <c r="M179" i="55"/>
  <c r="E153" i="55"/>
  <c r="G153" i="55"/>
  <c r="H153" i="55"/>
  <c r="I153" i="55"/>
  <c r="J153" i="55"/>
  <c r="K153" i="55"/>
  <c r="C145" i="55"/>
  <c r="L145" i="55" s="1"/>
  <c r="C91" i="55"/>
  <c r="F63" i="55"/>
  <c r="C43" i="55"/>
  <c r="C39" i="55"/>
  <c r="L39" i="55" s="1"/>
  <c r="H111" i="55"/>
  <c r="D45" i="64"/>
  <c r="G45" i="64" s="1"/>
  <c r="F34" i="64"/>
  <c r="F38" i="64" s="1"/>
  <c r="E34" i="64"/>
  <c r="E38" i="64" s="1"/>
  <c r="D34" i="64"/>
  <c r="D38" i="64" s="1"/>
  <c r="C34" i="64"/>
  <c r="C38" i="64" s="1"/>
  <c r="E33" i="64"/>
  <c r="D33" i="64"/>
  <c r="C33" i="64"/>
  <c r="G19" i="64"/>
  <c r="F12" i="64"/>
  <c r="G88" i="51" s="1"/>
  <c r="G90" i="51" s="1"/>
  <c r="E12" i="64"/>
  <c r="E14" i="64" s="1"/>
  <c r="D12" i="64"/>
  <c r="D14" i="64" s="1"/>
  <c r="C12" i="64"/>
  <c r="C14" i="64" s="1"/>
  <c r="G8" i="64"/>
  <c r="G12" i="64" s="1"/>
  <c r="G7" i="64"/>
  <c r="J14" i="61"/>
  <c r="C88" i="40"/>
  <c r="E67" i="40"/>
  <c r="I17" i="60"/>
  <c r="E88" i="39"/>
  <c r="F64" i="39"/>
  <c r="E64" i="39"/>
  <c r="F68" i="38"/>
  <c r="D68" i="38"/>
  <c r="C68" i="38"/>
  <c r="G45" i="31"/>
  <c r="F274" i="49"/>
  <c r="G274" i="49"/>
  <c r="H274" i="49"/>
  <c r="J274" i="49"/>
  <c r="K274" i="49"/>
  <c r="L274" i="49"/>
  <c r="M274" i="49"/>
  <c r="D212" i="49"/>
  <c r="C212" i="49"/>
  <c r="N188" i="49"/>
  <c r="E136" i="49"/>
  <c r="L132" i="49"/>
  <c r="I140" i="49"/>
  <c r="N140" i="49" s="1"/>
  <c r="I144" i="49"/>
  <c r="E168" i="49"/>
  <c r="H172" i="49"/>
  <c r="I204" i="49"/>
  <c r="H212" i="49"/>
  <c r="E212" i="49"/>
  <c r="E220" i="49"/>
  <c r="I236" i="49"/>
  <c r="E115" i="49"/>
  <c r="G115" i="49"/>
  <c r="H115" i="49"/>
  <c r="I115" i="49"/>
  <c r="J115" i="49"/>
  <c r="K115" i="49"/>
  <c r="C107" i="49"/>
  <c r="L107" i="49" s="1"/>
  <c r="K15" i="49"/>
  <c r="C39" i="49"/>
  <c r="C63" i="49"/>
  <c r="L63" i="49" s="1"/>
  <c r="C71" i="49"/>
  <c r="L71" i="49" s="1"/>
  <c r="C15" i="8"/>
  <c r="C17" i="8"/>
  <c r="C49" i="8"/>
  <c r="C48" i="8" s="1"/>
  <c r="C57" i="8"/>
  <c r="E9" i="9"/>
  <c r="I15" i="9"/>
  <c r="I16" i="9"/>
  <c r="I41" i="9"/>
  <c r="N15" i="44"/>
  <c r="N111" i="44"/>
  <c r="N87" i="44"/>
  <c r="N19" i="44"/>
  <c r="F139" i="44"/>
  <c r="E51" i="44"/>
  <c r="D11" i="44"/>
  <c r="C11" i="44"/>
  <c r="H7" i="44"/>
  <c r="J108" i="45"/>
  <c r="L36" i="45"/>
  <c r="K15" i="55"/>
  <c r="F76" i="45"/>
  <c r="F71" i="55" s="1"/>
  <c r="G12" i="45"/>
  <c r="D49" i="43"/>
  <c r="D48" i="43" s="1"/>
  <c r="D29" i="43"/>
  <c r="D36" i="43"/>
  <c r="G76" i="45" s="1"/>
  <c r="D19" i="43"/>
  <c r="E24" i="3"/>
  <c r="D17" i="43"/>
  <c r="D18" i="43"/>
  <c r="H108" i="45"/>
  <c r="F12" i="45"/>
  <c r="C12" i="45"/>
  <c r="E108" i="45" l="1"/>
  <c r="E31" i="3"/>
  <c r="J15" i="50"/>
  <c r="J10" i="50" s="1"/>
  <c r="J19" i="50" s="1"/>
  <c r="I12" i="45"/>
  <c r="F48" i="43"/>
  <c r="H128" i="49"/>
  <c r="H167" i="55"/>
  <c r="C6" i="8"/>
  <c r="E40" i="64"/>
  <c r="G83" i="51"/>
  <c r="D40" i="64"/>
  <c r="G82" i="51"/>
  <c r="D20" i="64"/>
  <c r="G14" i="64"/>
  <c r="C40" i="64"/>
  <c r="G81" i="51"/>
  <c r="G86" i="51" s="1"/>
  <c r="G96" i="51" s="1"/>
  <c r="I58" i="9"/>
  <c r="G108" i="45"/>
  <c r="G24" i="31" s="1"/>
  <c r="G59" i="49"/>
  <c r="G71" i="55"/>
  <c r="L71" i="55" s="1"/>
  <c r="E15" i="55"/>
  <c r="L76" i="45"/>
  <c r="F59" i="49"/>
  <c r="N212" i="49"/>
  <c r="N295" i="55"/>
  <c r="G33" i="64"/>
  <c r="G20" i="64"/>
  <c r="G24" i="64" s="1"/>
  <c r="G26" i="64" s="1"/>
  <c r="D24" i="64"/>
  <c r="D26" i="64" s="1"/>
  <c r="G34" i="64"/>
  <c r="G38" i="64" s="1"/>
  <c r="G40" i="64" s="1"/>
  <c r="C10" i="46"/>
  <c r="C11" i="46"/>
  <c r="D46" i="64" l="1"/>
  <c r="R12" i="46"/>
  <c r="R13" i="46" s="1"/>
  <c r="L59" i="49"/>
  <c r="G46" i="64"/>
  <c r="G50" i="64" s="1"/>
  <c r="G52" i="64" s="1"/>
  <c r="D50" i="64"/>
  <c r="D20" i="34"/>
  <c r="D21" i="34" s="1"/>
  <c r="J22" i="34"/>
  <c r="D12" i="34"/>
  <c r="D13" i="34" s="1"/>
  <c r="J12" i="34"/>
  <c r="C36" i="43"/>
  <c r="C42" i="43"/>
  <c r="C49" i="43"/>
  <c r="C48" i="43" s="1"/>
  <c r="I15" i="50" s="1"/>
  <c r="C57" i="43"/>
  <c r="C56" i="43" s="1"/>
  <c r="D59" i="43"/>
  <c r="J14" i="34" l="1"/>
  <c r="D14" i="34" s="1"/>
  <c r="C92" i="51"/>
  <c r="C93" i="51" s="1"/>
  <c r="C96" i="51" s="1"/>
  <c r="D52" i="64"/>
  <c r="C9" i="46"/>
  <c r="D22" i="34"/>
  <c r="I108" i="45" l="1"/>
  <c r="L12" i="45"/>
  <c r="E8" i="41"/>
  <c r="H9" i="41"/>
  <c r="H20" i="41"/>
  <c r="H21" i="41"/>
  <c r="C23" i="41"/>
  <c r="H23" i="41" s="1"/>
  <c r="H24" i="41"/>
  <c r="H25" i="41"/>
  <c r="D27" i="41"/>
  <c r="E27" i="41"/>
  <c r="G27" i="41"/>
  <c r="C28" i="41"/>
  <c r="D28" i="41"/>
  <c r="E28" i="41"/>
  <c r="G28" i="41"/>
  <c r="H34" i="41"/>
  <c r="C35" i="41"/>
  <c r="C100" i="41" s="1"/>
  <c r="D35" i="41"/>
  <c r="H35" i="41" s="1"/>
  <c r="H36" i="41"/>
  <c r="H43" i="41"/>
  <c r="H44" i="41"/>
  <c r="C50" i="41"/>
  <c r="D50" i="41"/>
  <c r="F50" i="41"/>
  <c r="C51" i="41"/>
  <c r="D51" i="41"/>
  <c r="F51" i="41"/>
  <c r="G51" i="41"/>
  <c r="C52" i="41"/>
  <c r="F52" i="41"/>
  <c r="C59" i="41"/>
  <c r="D59" i="41"/>
  <c r="E59" i="41"/>
  <c r="F59" i="41"/>
  <c r="C60" i="41"/>
  <c r="D60" i="41"/>
  <c r="E60" i="41"/>
  <c r="C61" i="41"/>
  <c r="D61" i="41"/>
  <c r="E61" i="41"/>
  <c r="F61" i="41"/>
  <c r="C72" i="41"/>
  <c r="D72" i="41"/>
  <c r="E72" i="41"/>
  <c r="H72" i="41"/>
  <c r="C73" i="41"/>
  <c r="D73" i="41"/>
  <c r="C76" i="41"/>
  <c r="D76" i="41"/>
  <c r="E76" i="41"/>
  <c r="E80" i="41" s="1"/>
  <c r="G76" i="41"/>
  <c r="G80" i="41" s="1"/>
  <c r="C77" i="41"/>
  <c r="E77" i="41"/>
  <c r="C78" i="41"/>
  <c r="D78" i="41"/>
  <c r="E78" i="41"/>
  <c r="F78" i="41"/>
  <c r="F82" i="41" s="1"/>
  <c r="G78" i="41"/>
  <c r="D80" i="41"/>
  <c r="G81" i="41"/>
  <c r="G82" i="41"/>
  <c r="G91" i="41"/>
  <c r="G104" i="41" s="1"/>
  <c r="E92" i="41"/>
  <c r="H92" i="41" s="1"/>
  <c r="F95" i="41"/>
  <c r="F104" i="41" s="1"/>
  <c r="H95" i="41"/>
  <c r="F96" i="41"/>
  <c r="H96" i="41" s="1"/>
  <c r="D99" i="41"/>
  <c r="H99" i="41"/>
  <c r="D100" i="41"/>
  <c r="D104" i="41" s="1"/>
  <c r="D101" i="41"/>
  <c r="D105" i="41" s="1"/>
  <c r="E101" i="41"/>
  <c r="H101" i="41"/>
  <c r="C103" i="41"/>
  <c r="D103" i="41"/>
  <c r="F103" i="41"/>
  <c r="G103" i="41"/>
  <c r="C105" i="41"/>
  <c r="B17" i="8"/>
  <c r="B15" i="8"/>
  <c r="H52" i="41" l="1"/>
  <c r="C27" i="41"/>
  <c r="H29" i="41"/>
  <c r="D53" i="41"/>
  <c r="J52" i="41"/>
  <c r="H59" i="41"/>
  <c r="H78" i="41"/>
  <c r="G53" i="41"/>
  <c r="H28" i="8"/>
  <c r="B6" i="8"/>
  <c r="E105" i="41"/>
  <c r="F105" i="41"/>
  <c r="H105" i="41"/>
  <c r="D106" i="41"/>
  <c r="H61" i="41"/>
  <c r="E82" i="41"/>
  <c r="E30" i="41"/>
  <c r="C30" i="41"/>
  <c r="H60" i="41"/>
  <c r="D30" i="41"/>
  <c r="H73" i="41"/>
  <c r="C82" i="41"/>
  <c r="D82" i="41"/>
  <c r="E81" i="41"/>
  <c r="E83" i="41" s="1"/>
  <c r="H100" i="41"/>
  <c r="C104" i="41"/>
  <c r="C81" i="41"/>
  <c r="C83" i="41" s="1"/>
  <c r="C80" i="41"/>
  <c r="D77" i="41"/>
  <c r="G11" i="45"/>
  <c r="B8" i="46"/>
  <c r="I22" i="44"/>
  <c r="I6" i="44"/>
  <c r="I26" i="44"/>
  <c r="B18" i="62"/>
  <c r="N17" i="62"/>
  <c r="N18" i="62" s="1"/>
  <c r="K18" i="62"/>
  <c r="K17" i="62"/>
  <c r="H18" i="62"/>
  <c r="H17" i="62"/>
  <c r="E18" i="62"/>
  <c r="E17" i="62"/>
  <c r="H82" i="41" l="1"/>
  <c r="J105" i="41"/>
  <c r="I143" i="49"/>
  <c r="I190" i="55"/>
  <c r="N190" i="55" s="1"/>
  <c r="D81" i="41"/>
  <c r="D83" i="41" s="1"/>
  <c r="E10" i="44"/>
  <c r="E11" i="44" s="1"/>
  <c r="F11" i="45"/>
  <c r="F10" i="55" s="1"/>
  <c r="F11" i="55" s="1"/>
  <c r="F75" i="45" l="1"/>
  <c r="G75" i="45"/>
  <c r="B49" i="8"/>
  <c r="J102" i="44" s="1"/>
  <c r="I98" i="44"/>
  <c r="I90" i="44"/>
  <c r="I102" i="44"/>
  <c r="H41" i="9"/>
  <c r="I203" i="49" l="1"/>
  <c r="I274" i="55"/>
  <c r="F58" i="49"/>
  <c r="F70" i="55"/>
  <c r="H6" i="44"/>
  <c r="B10" i="46"/>
  <c r="F15" i="40"/>
  <c r="F16" i="40" s="1"/>
  <c r="F19" i="40"/>
  <c r="F7" i="39"/>
  <c r="F19" i="39"/>
  <c r="D67" i="38"/>
  <c r="F19" i="38"/>
  <c r="F15" i="38"/>
  <c r="F7" i="38"/>
  <c r="H199" i="55" l="1"/>
  <c r="F53" i="40"/>
  <c r="H198" i="55"/>
  <c r="F52" i="40"/>
  <c r="D9" i="9"/>
  <c r="D58" i="9" s="1"/>
  <c r="I13" i="61" l="1"/>
  <c r="H6" i="59"/>
  <c r="H20" i="59" s="1"/>
  <c r="I8" i="58"/>
  <c r="F67" i="45" l="1"/>
  <c r="F63" i="45"/>
  <c r="B11" i="46" l="1"/>
  <c r="H15" i="9"/>
  <c r="D15" i="3" l="1"/>
  <c r="D17" i="3"/>
  <c r="E6" i="63" l="1"/>
  <c r="E178" i="55" l="1"/>
  <c r="E294" i="55"/>
  <c r="D290" i="55"/>
  <c r="I24" i="53"/>
  <c r="H70" i="44"/>
  <c r="F35" i="10" l="1"/>
  <c r="I138" i="44" l="1"/>
  <c r="E135" i="49"/>
  <c r="E211" i="49"/>
  <c r="H16" i="60"/>
  <c r="H16" i="9"/>
  <c r="H58" i="9" s="1"/>
  <c r="H59" i="9" s="1"/>
  <c r="E58" i="9"/>
  <c r="I235" i="49" l="1"/>
  <c r="I318" i="55"/>
  <c r="I60" i="9"/>
  <c r="E15" i="39"/>
  <c r="F6" i="63" l="1"/>
  <c r="F15" i="39"/>
  <c r="B23" i="10" l="1"/>
  <c r="H110" i="44" l="1"/>
  <c r="H74" i="44"/>
  <c r="F23" i="45"/>
  <c r="F24" i="45" s="1"/>
  <c r="H6" i="63" l="1"/>
  <c r="C24" i="43" l="1"/>
  <c r="B13" i="62" l="1"/>
  <c r="I17" i="62"/>
  <c r="I18" i="62" s="1"/>
  <c r="C17" i="62"/>
  <c r="C18" i="62" s="1"/>
  <c r="J17" i="62" l="1"/>
  <c r="J18" i="62" s="1"/>
  <c r="E67" i="39" l="1"/>
  <c r="C27" i="39"/>
  <c r="H10" i="44" l="1"/>
  <c r="E114" i="49" l="1"/>
  <c r="G114" i="49"/>
  <c r="H114" i="49"/>
  <c r="I114" i="49"/>
  <c r="J114" i="49"/>
  <c r="K114" i="49"/>
  <c r="C106" i="49"/>
  <c r="L106" i="49" s="1"/>
  <c r="H290" i="55" l="1"/>
  <c r="C290" i="55"/>
  <c r="H110" i="55"/>
  <c r="C38" i="55"/>
  <c r="L38" i="55" s="1"/>
  <c r="D147" i="44" l="1"/>
  <c r="E147" i="44"/>
  <c r="F147" i="44"/>
  <c r="C147" i="44"/>
  <c r="N110" i="44" l="1"/>
  <c r="H211" i="49"/>
  <c r="N211" i="49" s="1"/>
  <c r="H294" i="55"/>
  <c r="N294" i="55" s="1"/>
  <c r="F67" i="38"/>
  <c r="C67" i="38"/>
  <c r="B53" i="8" l="1"/>
  <c r="E152" i="55"/>
  <c r="G152" i="55"/>
  <c r="H152" i="55"/>
  <c r="I152" i="55"/>
  <c r="J152" i="55"/>
  <c r="K152" i="55"/>
  <c r="C144" i="55"/>
  <c r="L144" i="55" s="1"/>
  <c r="H107" i="45"/>
  <c r="J107" i="45"/>
  <c r="C107" i="45"/>
  <c r="L35" i="45"/>
  <c r="G107" i="45"/>
  <c r="G6" i="49" l="1"/>
  <c r="G6" i="55"/>
  <c r="G70" i="55"/>
  <c r="G58" i="49"/>
  <c r="J166" i="55"/>
  <c r="L75" i="45"/>
  <c r="C87" i="40"/>
  <c r="C42" i="40"/>
  <c r="K27" i="53" l="1"/>
  <c r="J27" i="53"/>
  <c r="I27" i="53"/>
  <c r="F43" i="31" l="1"/>
  <c r="E357" i="55"/>
  <c r="E250" i="55"/>
  <c r="E222" i="55"/>
  <c r="H250" i="55"/>
  <c r="M322" i="55"/>
  <c r="F378" i="55"/>
  <c r="G378" i="55"/>
  <c r="J378" i="55"/>
  <c r="K378" i="55"/>
  <c r="L378" i="55"/>
  <c r="M378" i="55"/>
  <c r="E302" i="55"/>
  <c r="F310" i="55"/>
  <c r="M178" i="55"/>
  <c r="F18" i="54" s="1"/>
  <c r="F62" i="55"/>
  <c r="C42" i="55"/>
  <c r="C90" i="55"/>
  <c r="E121" i="55"/>
  <c r="F121" i="55"/>
  <c r="G121" i="55"/>
  <c r="H121" i="55"/>
  <c r="I121" i="55"/>
  <c r="J121" i="55"/>
  <c r="K121" i="55"/>
  <c r="O17" i="62"/>
  <c r="L17" i="62"/>
  <c r="F17" i="62"/>
  <c r="D17" i="62"/>
  <c r="D18" i="62" s="1"/>
  <c r="N28" i="62"/>
  <c r="N12" i="62" s="1"/>
  <c r="K28" i="62"/>
  <c r="K12" i="62" s="1"/>
  <c r="I28" i="62"/>
  <c r="I12" i="62" s="1"/>
  <c r="H28" i="62"/>
  <c r="H12" i="62" s="1"/>
  <c r="E28" i="62"/>
  <c r="E12" i="62" s="1"/>
  <c r="C13" i="62"/>
  <c r="N13" i="62"/>
  <c r="K13" i="62"/>
  <c r="I13" i="62"/>
  <c r="H13" i="62"/>
  <c r="E13" i="62"/>
  <c r="E167" i="49"/>
  <c r="E151" i="49"/>
  <c r="F273" i="49"/>
  <c r="G273" i="49"/>
  <c r="H273" i="49"/>
  <c r="J273" i="49"/>
  <c r="K273" i="49"/>
  <c r="L273" i="49"/>
  <c r="M273" i="49"/>
  <c r="M239" i="49"/>
  <c r="F227" i="49"/>
  <c r="N227" i="49" s="1"/>
  <c r="E219" i="49"/>
  <c r="C70" i="49"/>
  <c r="F74" i="49"/>
  <c r="L74" i="49" s="1"/>
  <c r="C38" i="49"/>
  <c r="B25" i="62" l="1"/>
  <c r="B26" i="62" s="1"/>
  <c r="L18" i="62"/>
  <c r="L28" i="62" s="1"/>
  <c r="L12" i="62" s="1"/>
  <c r="L13" i="62" s="1"/>
  <c r="M327" i="55"/>
  <c r="G17" i="62"/>
  <c r="G18" i="62" s="1"/>
  <c r="F18" i="62"/>
  <c r="F28" i="62" s="1"/>
  <c r="F12" i="62" s="1"/>
  <c r="F13" i="62" s="1"/>
  <c r="P17" i="62"/>
  <c r="P18" i="62" s="1"/>
  <c r="O18" i="62"/>
  <c r="O28" i="62" s="1"/>
  <c r="O12" i="62" s="1"/>
  <c r="O13" i="62" s="1"/>
  <c r="N250" i="55"/>
  <c r="F17" i="54"/>
  <c r="M17" i="62"/>
  <c r="M18" i="62" s="1"/>
  <c r="L10" i="44"/>
  <c r="B22" i="10"/>
  <c r="B28" i="62" l="1"/>
  <c r="C25" i="62"/>
  <c r="C26" i="62" s="1"/>
  <c r="C28" i="62" s="1"/>
  <c r="L147" i="44"/>
  <c r="B28" i="46"/>
  <c r="L131" i="49" s="1"/>
  <c r="L243" i="49" s="1"/>
  <c r="I16" i="50"/>
  <c r="I11" i="45"/>
  <c r="C29" i="43"/>
  <c r="C17" i="43"/>
  <c r="C16" i="43"/>
  <c r="C12" i="43"/>
  <c r="I12" i="50" s="1"/>
  <c r="I10" i="50" l="1"/>
  <c r="I19" i="50" s="1"/>
  <c r="C7" i="43"/>
  <c r="D99" i="45" s="1"/>
  <c r="L99" i="45" s="1"/>
  <c r="L186" i="55"/>
  <c r="L327" i="55" s="1"/>
  <c r="E7" i="43"/>
  <c r="H127" i="49"/>
  <c r="H166" i="55"/>
  <c r="H147" i="44"/>
  <c r="B23" i="46" s="1"/>
  <c r="I82" i="44"/>
  <c r="G10" i="44"/>
  <c r="G147" i="44" s="1"/>
  <c r="L91" i="45"/>
  <c r="C135" i="44"/>
  <c r="D24" i="3"/>
  <c r="E15" i="45" s="1"/>
  <c r="E107" i="45" s="1"/>
  <c r="D107" i="45" l="1"/>
  <c r="D102" i="55"/>
  <c r="D82" i="49"/>
  <c r="H226" i="55"/>
  <c r="H171" i="49"/>
  <c r="I353" i="55"/>
  <c r="I378" i="55" s="1"/>
  <c r="I249" i="49"/>
  <c r="I273" i="49" s="1"/>
  <c r="I238" i="55"/>
  <c r="I183" i="49"/>
  <c r="B57" i="8"/>
  <c r="I18" i="44" l="1"/>
  <c r="I182" i="55" s="1"/>
  <c r="N182" i="55" s="1"/>
  <c r="D90" i="49"/>
  <c r="L82" i="49"/>
  <c r="G12" i="43"/>
  <c r="D110" i="55"/>
  <c r="L102" i="55"/>
  <c r="E66" i="40"/>
  <c r="I139" i="49" l="1"/>
  <c r="N139" i="49" s="1"/>
  <c r="I147" i="44"/>
  <c r="N18" i="44"/>
  <c r="D91" i="39"/>
  <c r="E91" i="39"/>
  <c r="F91" i="39"/>
  <c r="D87" i="39"/>
  <c r="E87" i="39"/>
  <c r="F87" i="39"/>
  <c r="E63" i="39"/>
  <c r="F63" i="39"/>
  <c r="C46" i="39"/>
  <c r="G15" i="39"/>
  <c r="G63" i="39" s="1"/>
  <c r="D27" i="39"/>
  <c r="E27" i="39"/>
  <c r="F27" i="39"/>
  <c r="D23" i="38"/>
  <c r="E23" i="38"/>
  <c r="C23" i="38"/>
  <c r="J147" i="44" l="1"/>
  <c r="B48" i="8"/>
  <c r="I57" i="8" s="1"/>
  <c r="L128" i="49"/>
  <c r="L244" i="49" s="1"/>
  <c r="K128" i="49"/>
  <c r="K244" i="49" s="1"/>
  <c r="I250" i="49"/>
  <c r="I274" i="49" s="1"/>
  <c r="J167" i="55"/>
  <c r="I354" i="55" l="1"/>
  <c r="I379" i="55" s="1"/>
  <c r="L167" i="55"/>
  <c r="L328" i="55" s="1"/>
  <c r="K167" i="55"/>
  <c r="K328" i="55" s="1"/>
  <c r="F7" i="46"/>
  <c r="H251" i="55"/>
  <c r="N251" i="55" s="1"/>
  <c r="G64" i="39"/>
  <c r="G16" i="39"/>
  <c r="C8" i="51"/>
  <c r="C15" i="51" l="1"/>
  <c r="F80" i="38"/>
  <c r="I136" i="49"/>
  <c r="I179" i="55"/>
  <c r="N179" i="55" s="1"/>
  <c r="G109" i="51" l="1"/>
  <c r="M240" i="49"/>
  <c r="C258" i="49"/>
  <c r="D258" i="49"/>
  <c r="C250" i="49"/>
  <c r="D250" i="49"/>
  <c r="E250" i="49"/>
  <c r="I184" i="49"/>
  <c r="C176" i="49"/>
  <c r="D176" i="49"/>
  <c r="E156" i="49"/>
  <c r="E152" i="49"/>
  <c r="E132" i="49"/>
  <c r="E128" i="49"/>
  <c r="D103" i="49"/>
  <c r="D115" i="49" s="1"/>
  <c r="F103" i="49"/>
  <c r="F99" i="49"/>
  <c r="I239" i="55"/>
  <c r="F236" i="49"/>
  <c r="F115" i="49" l="1"/>
  <c r="C166" i="55"/>
  <c r="M323" i="55"/>
  <c r="M328" i="55" s="1"/>
  <c r="C362" i="55"/>
  <c r="D362" i="55"/>
  <c r="C358" i="55"/>
  <c r="D358" i="55"/>
  <c r="C354" i="55"/>
  <c r="D354" i="55"/>
  <c r="E354" i="55"/>
  <c r="C346" i="55"/>
  <c r="D346" i="55"/>
  <c r="F319" i="55"/>
  <c r="C279" i="55"/>
  <c r="D279" i="55"/>
  <c r="C259" i="55"/>
  <c r="D259" i="55"/>
  <c r="H255" i="55"/>
  <c r="C231" i="55"/>
  <c r="D231" i="55"/>
  <c r="C219" i="55"/>
  <c r="D219" i="55"/>
  <c r="E219" i="55"/>
  <c r="E207" i="55"/>
  <c r="E203" i="55"/>
  <c r="C195" i="55"/>
  <c r="D195" i="55"/>
  <c r="E195" i="55"/>
  <c r="E187" i="55"/>
  <c r="E167" i="55"/>
  <c r="D141" i="55"/>
  <c r="D153" i="55" s="1"/>
  <c r="F141" i="55"/>
  <c r="E83" i="55"/>
  <c r="E111" i="55" s="1"/>
  <c r="E113" i="55" s="1"/>
  <c r="C114" i="51"/>
  <c r="C31" i="40"/>
  <c r="E16" i="40"/>
  <c r="E199" i="55" s="1"/>
  <c r="E346" i="55"/>
  <c r="H346" i="55"/>
  <c r="H379" i="55" s="1"/>
  <c r="C43" i="39"/>
  <c r="C59" i="55" s="1"/>
  <c r="C39" i="39"/>
  <c r="C63" i="55" s="1"/>
  <c r="E20" i="39"/>
  <c r="E255" i="55" s="1"/>
  <c r="D56" i="38"/>
  <c r="C43" i="38"/>
  <c r="C83" i="55" s="1"/>
  <c r="E20" i="38"/>
  <c r="D287" i="55"/>
  <c r="E16" i="38"/>
  <c r="E287" i="55" s="1"/>
  <c r="F16" i="38"/>
  <c r="H287" i="55" s="1"/>
  <c r="C287" i="55"/>
  <c r="E12" i="38"/>
  <c r="E283" i="55" s="1"/>
  <c r="D12" i="38"/>
  <c r="D283" i="55" s="1"/>
  <c r="E8" i="38"/>
  <c r="E279" i="55" s="1"/>
  <c r="D7" i="43"/>
  <c r="F7" i="43" s="1"/>
  <c r="C11" i="49"/>
  <c r="E11" i="49"/>
  <c r="F11" i="49"/>
  <c r="H11" i="49"/>
  <c r="H91" i="49" s="1"/>
  <c r="I11" i="49"/>
  <c r="I91" i="49" s="1"/>
  <c r="D16" i="43"/>
  <c r="K11" i="55"/>
  <c r="C72" i="45"/>
  <c r="C67" i="55" s="1"/>
  <c r="F68" i="45"/>
  <c r="F55" i="55" s="1"/>
  <c r="F64" i="45"/>
  <c r="C48" i="45"/>
  <c r="C31" i="49" s="1"/>
  <c r="C44" i="45"/>
  <c r="C27" i="55" s="1"/>
  <c r="C40" i="45"/>
  <c r="J19" i="49"/>
  <c r="J91" i="49" s="1"/>
  <c r="F137" i="55"/>
  <c r="L20" i="45"/>
  <c r="C8" i="45"/>
  <c r="N135" i="44"/>
  <c r="C270" i="49"/>
  <c r="N270" i="49" s="1"/>
  <c r="F131" i="44"/>
  <c r="F232" i="49" s="1"/>
  <c r="F123" i="44"/>
  <c r="F148" i="44" s="1"/>
  <c r="E115" i="44"/>
  <c r="E216" i="49" s="1"/>
  <c r="E107" i="44"/>
  <c r="E208" i="49" s="1"/>
  <c r="J103" i="44"/>
  <c r="J148" i="44" s="1"/>
  <c r="E95" i="44"/>
  <c r="I91" i="44"/>
  <c r="I192" i="49" s="1"/>
  <c r="D83" i="44"/>
  <c r="D184" i="49" s="1"/>
  <c r="E83" i="44"/>
  <c r="E184" i="49" s="1"/>
  <c r="C83" i="44"/>
  <c r="C184" i="49" s="1"/>
  <c r="D79" i="44"/>
  <c r="D180" i="49" s="1"/>
  <c r="C79" i="44"/>
  <c r="C180" i="49" s="1"/>
  <c r="H75" i="44"/>
  <c r="H148" i="44" s="1"/>
  <c r="E176" i="49"/>
  <c r="E172" i="49"/>
  <c r="E63" i="44"/>
  <c r="E164" i="49" s="1"/>
  <c r="E59" i="44"/>
  <c r="E160" i="49" s="1"/>
  <c r="G51" i="44"/>
  <c r="G148" i="44" s="1"/>
  <c r="D47" i="44"/>
  <c r="D148" i="44" s="1"/>
  <c r="E47" i="44"/>
  <c r="E266" i="49" s="1"/>
  <c r="C47" i="44"/>
  <c r="C148" i="44" s="1"/>
  <c r="E39" i="44"/>
  <c r="E262" i="49" s="1"/>
  <c r="E35" i="44"/>
  <c r="E148" i="44" s="1"/>
  <c r="M136" i="49"/>
  <c r="D132" i="49"/>
  <c r="C132" i="49"/>
  <c r="E20" i="59"/>
  <c r="E196" i="49" l="1"/>
  <c r="E267" i="55"/>
  <c r="N267" i="55" s="1"/>
  <c r="C7" i="55"/>
  <c r="C108" i="45"/>
  <c r="G5" i="31" s="1"/>
  <c r="F51" i="55"/>
  <c r="D24" i="43"/>
  <c r="D23" i="43" s="1"/>
  <c r="F108" i="45"/>
  <c r="C7" i="46"/>
  <c r="C129" i="55"/>
  <c r="C43" i="40"/>
  <c r="C5" i="46"/>
  <c r="D100" i="45"/>
  <c r="E244" i="49"/>
  <c r="F153" i="55"/>
  <c r="C266" i="49"/>
  <c r="C274" i="49" s="1"/>
  <c r="D266" i="49"/>
  <c r="D274" i="49" s="1"/>
  <c r="H176" i="49"/>
  <c r="G106" i="51"/>
  <c r="G152" i="49"/>
  <c r="F111" i="55"/>
  <c r="E28" i="39"/>
  <c r="E259" i="55"/>
  <c r="D128" i="49"/>
  <c r="D244" i="49" s="1"/>
  <c r="J204" i="49"/>
  <c r="J244" i="49" s="1"/>
  <c r="F224" i="49"/>
  <c r="F244" i="49" s="1"/>
  <c r="E258" i="49"/>
  <c r="E274" i="49" s="1"/>
  <c r="C128" i="49"/>
  <c r="C244" i="49" s="1"/>
  <c r="L8" i="45"/>
  <c r="C47" i="55"/>
  <c r="D5" i="43"/>
  <c r="N115" i="44"/>
  <c r="C43" i="49"/>
  <c r="C7" i="49"/>
  <c r="C27" i="49"/>
  <c r="C149" i="55"/>
  <c r="C153" i="55" s="1"/>
  <c r="C111" i="49"/>
  <c r="C115" i="49" s="1"/>
  <c r="F51" i="49"/>
  <c r="D187" i="55"/>
  <c r="G203" i="55"/>
  <c r="E215" i="55"/>
  <c r="H231" i="55"/>
  <c r="D235" i="55"/>
  <c r="E239" i="55"/>
  <c r="C239" i="55"/>
  <c r="I247" i="55"/>
  <c r="F307" i="55"/>
  <c r="E366" i="55"/>
  <c r="D370" i="55"/>
  <c r="D379" i="55" s="1"/>
  <c r="C167" i="55"/>
  <c r="N216" i="49"/>
  <c r="E291" i="55"/>
  <c r="D167" i="55"/>
  <c r="C187" i="55"/>
  <c r="E211" i="55"/>
  <c r="E227" i="55"/>
  <c r="E231" i="55"/>
  <c r="C235" i="55"/>
  <c r="D239" i="55"/>
  <c r="J275" i="55"/>
  <c r="J328" i="55" s="1"/>
  <c r="E299" i="55"/>
  <c r="N299" i="55" s="1"/>
  <c r="F315" i="55"/>
  <c r="E362" i="55"/>
  <c r="E370" i="55"/>
  <c r="C370" i="55"/>
  <c r="C374" i="55"/>
  <c r="N374" i="55" s="1"/>
  <c r="C118" i="55"/>
  <c r="D255" i="55"/>
  <c r="D28" i="39"/>
  <c r="C255" i="55"/>
  <c r="C28" i="39"/>
  <c r="H259" i="55"/>
  <c r="F28" i="39"/>
  <c r="C92" i="38"/>
  <c r="C64" i="38"/>
  <c r="E64" i="38"/>
  <c r="E68" i="38"/>
  <c r="E56" i="38"/>
  <c r="F64" i="38"/>
  <c r="D64" i="38"/>
  <c r="E15" i="49"/>
  <c r="E91" i="49" s="1"/>
  <c r="C31" i="55"/>
  <c r="K11" i="49"/>
  <c r="F47" i="49"/>
  <c r="F91" i="49" s="1"/>
  <c r="C55" i="49"/>
  <c r="G11" i="49"/>
  <c r="G91" i="49" s="1"/>
  <c r="L23" i="46" l="1"/>
  <c r="G50" i="51"/>
  <c r="D103" i="55"/>
  <c r="D108" i="45"/>
  <c r="G6" i="31" s="1"/>
  <c r="D83" i="49"/>
  <c r="L100" i="45"/>
  <c r="C379" i="55"/>
  <c r="F113" i="55"/>
  <c r="F159" i="55"/>
  <c r="E379" i="55"/>
  <c r="E328" i="55"/>
  <c r="F328" i="55"/>
  <c r="C328" i="55"/>
  <c r="D328" i="55"/>
  <c r="C91" i="49"/>
  <c r="C279" i="49"/>
  <c r="D91" i="49" l="1"/>
  <c r="L83" i="49"/>
  <c r="D111" i="55"/>
  <c r="D113" i="55" s="1"/>
  <c r="L103" i="55"/>
  <c r="H132" i="49"/>
  <c r="H244" i="49" s="1"/>
  <c r="H187" i="55"/>
  <c r="I200" i="49"/>
  <c r="I271" i="55"/>
  <c r="P28" i="62"/>
  <c r="P12" i="62" s="1"/>
  <c r="M28" i="62"/>
  <c r="M12" i="62" s="1"/>
  <c r="J28" i="62"/>
  <c r="J12" i="62" s="1"/>
  <c r="G28" i="62"/>
  <c r="G12" i="62" s="1"/>
  <c r="P13" i="62"/>
  <c r="M13" i="62"/>
  <c r="J13" i="62"/>
  <c r="G13" i="62"/>
  <c r="B114" i="51"/>
  <c r="E14" i="55"/>
  <c r="F46" i="31"/>
  <c r="M135" i="49"/>
  <c r="N135" i="49" s="1"/>
  <c r="N14" i="44"/>
  <c r="E14" i="49"/>
  <c r="F34" i="31"/>
  <c r="F14" i="31"/>
  <c r="F13" i="31"/>
  <c r="F12" i="31"/>
  <c r="F11" i="31"/>
  <c r="F30" i="31"/>
  <c r="D25" i="62" l="1"/>
  <c r="F31" i="31"/>
  <c r="G132" i="49"/>
  <c r="G244" i="49" s="1"/>
  <c r="G187" i="55"/>
  <c r="G328" i="55" s="1"/>
  <c r="I148" i="44" l="1"/>
  <c r="P148" i="44" s="1"/>
  <c r="F15" i="31"/>
  <c r="I107" i="45" l="1"/>
  <c r="I128" i="49"/>
  <c r="I244" i="49" s="1"/>
  <c r="I167" i="55"/>
  <c r="I328" i="55" s="1"/>
  <c r="N7" i="44"/>
  <c r="D13" i="62"/>
  <c r="D26" i="62" s="1"/>
  <c r="D28" i="62" s="1"/>
  <c r="J18" i="49"/>
  <c r="J90" i="49" s="1"/>
  <c r="E218" i="55" l="1"/>
  <c r="D218" i="55"/>
  <c r="C218" i="55"/>
  <c r="C373" i="55"/>
  <c r="N373" i="55" s="1"/>
  <c r="E369" i="55"/>
  <c r="D369" i="55"/>
  <c r="C369" i="55"/>
  <c r="E365" i="55"/>
  <c r="E361" i="55"/>
  <c r="D361" i="55"/>
  <c r="C361" i="55"/>
  <c r="D357" i="55"/>
  <c r="C357" i="55"/>
  <c r="H345" i="55"/>
  <c r="H378" i="55" s="1"/>
  <c r="E345" i="55"/>
  <c r="D345" i="55"/>
  <c r="D378" i="55" s="1"/>
  <c r="C345" i="55"/>
  <c r="E334" i="55"/>
  <c r="D334" i="55"/>
  <c r="C334" i="55"/>
  <c r="N178" i="55"/>
  <c r="F318" i="55"/>
  <c r="F314" i="55"/>
  <c r="F306" i="55"/>
  <c r="E298" i="55"/>
  <c r="N298" i="55" s="1"/>
  <c r="E290" i="55"/>
  <c r="H286" i="55"/>
  <c r="E286" i="55"/>
  <c r="D286" i="55"/>
  <c r="C286" i="55"/>
  <c r="E282" i="55"/>
  <c r="D282" i="55"/>
  <c r="E278" i="55"/>
  <c r="D278" i="55"/>
  <c r="C278" i="55"/>
  <c r="J274" i="55"/>
  <c r="J327" i="55" s="1"/>
  <c r="I270" i="55"/>
  <c r="H258" i="55"/>
  <c r="E258" i="55"/>
  <c r="D258" i="55"/>
  <c r="C258" i="55"/>
  <c r="H254" i="55"/>
  <c r="E254" i="55"/>
  <c r="D254" i="55"/>
  <c r="C254" i="55"/>
  <c r="I246" i="55"/>
  <c r="E238" i="55"/>
  <c r="D238" i="55"/>
  <c r="C238" i="55"/>
  <c r="D234" i="55"/>
  <c r="C234" i="55"/>
  <c r="H230" i="55"/>
  <c r="E230" i="55"/>
  <c r="D230" i="55"/>
  <c r="C230" i="55"/>
  <c r="E226" i="55"/>
  <c r="E214" i="55"/>
  <c r="E210" i="55"/>
  <c r="E206" i="55"/>
  <c r="G202" i="55"/>
  <c r="E202" i="55"/>
  <c r="E198" i="55"/>
  <c r="E194" i="55"/>
  <c r="D194" i="55"/>
  <c r="C194" i="55"/>
  <c r="H186" i="55"/>
  <c r="G186" i="55"/>
  <c r="E186" i="55"/>
  <c r="D186" i="55"/>
  <c r="C186" i="55"/>
  <c r="I166" i="55"/>
  <c r="E166" i="55"/>
  <c r="D166" i="55"/>
  <c r="C128" i="55"/>
  <c r="D117" i="55"/>
  <c r="D121" i="55" s="1"/>
  <c r="C117" i="55"/>
  <c r="F94" i="55"/>
  <c r="L94" i="55" s="1"/>
  <c r="C82" i="55"/>
  <c r="E82" i="55"/>
  <c r="E110" i="55" s="1"/>
  <c r="C66" i="55"/>
  <c r="C62" i="55"/>
  <c r="C58" i="55"/>
  <c r="F54" i="55"/>
  <c r="F50" i="55"/>
  <c r="C46" i="55"/>
  <c r="C30" i="55"/>
  <c r="L30" i="55" s="1"/>
  <c r="C26" i="55"/>
  <c r="C148" i="55"/>
  <c r="D140" i="55"/>
  <c r="D152" i="55" s="1"/>
  <c r="F136" i="55"/>
  <c r="L136" i="55" s="1"/>
  <c r="J18" i="55"/>
  <c r="J110" i="55" s="1"/>
  <c r="K10" i="55"/>
  <c r="I10" i="55"/>
  <c r="G10" i="55"/>
  <c r="C10" i="55"/>
  <c r="C11" i="55" s="1"/>
  <c r="C111" i="55" s="1"/>
  <c r="C113" i="55" s="1"/>
  <c r="C6" i="55"/>
  <c r="I327" i="55" l="1"/>
  <c r="I110" i="55"/>
  <c r="I11" i="55"/>
  <c r="I111" i="55" s="1"/>
  <c r="I113" i="55" s="1"/>
  <c r="G110" i="55"/>
  <c r="G11" i="55"/>
  <c r="G111" i="55" s="1"/>
  <c r="G113" i="55" s="1"/>
  <c r="E327" i="55"/>
  <c r="G327" i="55"/>
  <c r="F327" i="55"/>
  <c r="E378" i="55"/>
  <c r="F110" i="55"/>
  <c r="C110" i="55"/>
  <c r="C327" i="55"/>
  <c r="D327" i="55"/>
  <c r="C152" i="55"/>
  <c r="C378" i="55"/>
  <c r="L18" i="55"/>
  <c r="L78" i="55"/>
  <c r="F235" i="49" l="1"/>
  <c r="C269" i="49"/>
  <c r="N269" i="49" s="1"/>
  <c r="F231" i="49"/>
  <c r="F223" i="49"/>
  <c r="E215" i="49"/>
  <c r="E207" i="49"/>
  <c r="J203" i="49"/>
  <c r="J243" i="49" s="1"/>
  <c r="I199" i="49"/>
  <c r="E195" i="49"/>
  <c r="I191" i="49"/>
  <c r="E183" i="49"/>
  <c r="D183" i="49"/>
  <c r="C183" i="49"/>
  <c r="D179" i="49"/>
  <c r="C179" i="49"/>
  <c r="H175" i="49"/>
  <c r="E175" i="49"/>
  <c r="D175" i="49"/>
  <c r="C175" i="49"/>
  <c r="E171" i="49"/>
  <c r="E163" i="49"/>
  <c r="E159" i="49"/>
  <c r="E155" i="49"/>
  <c r="G151" i="49"/>
  <c r="E265" i="49"/>
  <c r="D265" i="49"/>
  <c r="C265" i="49"/>
  <c r="F243" i="49" l="1"/>
  <c r="N215" i="49"/>
  <c r="E261" i="49"/>
  <c r="E257" i="49"/>
  <c r="D257" i="49"/>
  <c r="D273" i="49" s="1"/>
  <c r="C257" i="49"/>
  <c r="C273" i="49" s="1"/>
  <c r="H131" i="49"/>
  <c r="H243" i="49" s="1"/>
  <c r="G131" i="49"/>
  <c r="G243" i="49" s="1"/>
  <c r="E131" i="49"/>
  <c r="D131" i="49"/>
  <c r="C131" i="49"/>
  <c r="I127" i="49"/>
  <c r="I243" i="49" s="1"/>
  <c r="E127" i="49"/>
  <c r="D127" i="49"/>
  <c r="C127" i="49"/>
  <c r="F46" i="49"/>
  <c r="C62" i="49"/>
  <c r="D243" i="49" l="1"/>
  <c r="C243" i="49"/>
  <c r="E243" i="49"/>
  <c r="E273" i="49"/>
  <c r="C54" i="49"/>
  <c r="F50" i="49"/>
  <c r="C42" i="49"/>
  <c r="C30" i="49"/>
  <c r="C26" i="49"/>
  <c r="C110" i="49"/>
  <c r="C114" i="49" s="1"/>
  <c r="D102" i="49"/>
  <c r="D114" i="49" s="1"/>
  <c r="F98" i="49"/>
  <c r="L98" i="49" s="1"/>
  <c r="I10" i="49"/>
  <c r="I90" i="49" s="1"/>
  <c r="H10" i="49"/>
  <c r="H90" i="49" s="1"/>
  <c r="G10" i="49"/>
  <c r="G90" i="49" s="1"/>
  <c r="F10" i="49"/>
  <c r="E10" i="49"/>
  <c r="E90" i="49" s="1"/>
  <c r="C10" i="49"/>
  <c r="C6" i="49"/>
  <c r="D31" i="3"/>
  <c r="C90" i="49" l="1"/>
  <c r="C119" i="49" s="1"/>
  <c r="F90" i="49"/>
  <c r="B9" i="46"/>
  <c r="B5" i="46" l="1"/>
  <c r="L23" i="45" l="1"/>
  <c r="C18" i="43"/>
  <c r="C15" i="43"/>
  <c r="F7" i="31"/>
  <c r="B20" i="46"/>
  <c r="N114" i="44"/>
  <c r="B18" i="46"/>
  <c r="N134" i="44"/>
  <c r="F55" i="39"/>
  <c r="F67" i="39"/>
  <c r="D20" i="59"/>
  <c r="E55" i="38"/>
  <c r="F75" i="39" l="1"/>
  <c r="H21" i="59"/>
  <c r="I6" i="59"/>
  <c r="I20" i="59" s="1"/>
  <c r="I21" i="59" s="1"/>
  <c r="G21" i="43"/>
  <c r="C14" i="43"/>
  <c r="H112" i="51"/>
  <c r="H110" i="51"/>
  <c r="H109" i="51"/>
  <c r="D110" i="51"/>
  <c r="H36" i="51"/>
  <c r="D33" i="51"/>
  <c r="H17" i="51"/>
  <c r="D14" i="51"/>
  <c r="F23" i="38" l="1"/>
  <c r="F8" i="38"/>
  <c r="H278" i="55"/>
  <c r="F55" i="38"/>
  <c r="H113" i="51"/>
  <c r="L74" i="55"/>
  <c r="D112" i="51"/>
  <c r="H45" i="31"/>
  <c r="H44" i="31"/>
  <c r="N375" i="55"/>
  <c r="N180" i="55"/>
  <c r="L150" i="55"/>
  <c r="L80" i="55"/>
  <c r="J123" i="55"/>
  <c r="K123" i="55"/>
  <c r="F123" i="55"/>
  <c r="N271" i="49"/>
  <c r="D48" i="8"/>
  <c r="E58" i="8"/>
  <c r="H18" i="54"/>
  <c r="H47" i="31" l="1"/>
  <c r="F56" i="38"/>
  <c r="H279" i="55"/>
  <c r="E24" i="43"/>
  <c r="E23" i="43" s="1"/>
  <c r="F23" i="43" s="1"/>
  <c r="V8" i="46"/>
  <c r="D21" i="46"/>
  <c r="V21" i="46" s="1"/>
  <c r="H9" i="54" s="1"/>
  <c r="D18" i="46"/>
  <c r="N136" i="44"/>
  <c r="D105" i="51"/>
  <c r="D106" i="51"/>
  <c r="D102" i="51"/>
  <c r="D103" i="51"/>
  <c r="D100" i="51"/>
  <c r="D101" i="51"/>
  <c r="V9" i="46"/>
  <c r="D12" i="54" s="1"/>
  <c r="H6" i="51"/>
  <c r="H5" i="51"/>
  <c r="D8" i="51"/>
  <c r="H19" i="31"/>
  <c r="H20" i="31"/>
  <c r="H22" i="31"/>
  <c r="H25" i="31"/>
  <c r="H32" i="31"/>
  <c r="H33" i="31"/>
  <c r="H36" i="31"/>
  <c r="H38" i="31"/>
  <c r="H39" i="31"/>
  <c r="H40" i="31"/>
  <c r="H42" i="31"/>
  <c r="H49" i="31"/>
  <c r="H50" i="31"/>
  <c r="H51" i="31"/>
  <c r="H55" i="31"/>
  <c r="H57" i="31"/>
  <c r="H61" i="31"/>
  <c r="K280" i="49"/>
  <c r="N263" i="49"/>
  <c r="N251" i="49"/>
  <c r="N241" i="49"/>
  <c r="N237" i="49"/>
  <c r="N233" i="49"/>
  <c r="N225" i="49"/>
  <c r="N209" i="49"/>
  <c r="N205" i="49"/>
  <c r="N201" i="49"/>
  <c r="N197" i="49"/>
  <c r="N193" i="49"/>
  <c r="N185" i="49"/>
  <c r="N173" i="49"/>
  <c r="N169" i="49"/>
  <c r="N165" i="49"/>
  <c r="N161" i="49"/>
  <c r="N145" i="49"/>
  <c r="N137" i="49"/>
  <c r="L112" i="49"/>
  <c r="L100" i="49"/>
  <c r="L56" i="49"/>
  <c r="L52" i="49"/>
  <c r="L44" i="49"/>
  <c r="L40" i="49"/>
  <c r="L32" i="49"/>
  <c r="L28" i="49"/>
  <c r="L20" i="49"/>
  <c r="D57" i="8"/>
  <c r="G18" i="46" l="1"/>
  <c r="G10" i="46"/>
  <c r="G19" i="46"/>
  <c r="I121" i="49"/>
  <c r="G121" i="49"/>
  <c r="L280" i="49"/>
  <c r="I280" i="49"/>
  <c r="H280" i="49"/>
  <c r="D104" i="51"/>
  <c r="E5" i="43"/>
  <c r="F5" i="43" s="1"/>
  <c r="D6" i="46"/>
  <c r="H100" i="51"/>
  <c r="H12" i="31"/>
  <c r="H99" i="51"/>
  <c r="H11" i="31"/>
  <c r="H102" i="51"/>
  <c r="H14" i="31"/>
  <c r="D20" i="46"/>
  <c r="H101" i="51"/>
  <c r="H13" i="31"/>
  <c r="D19" i="46"/>
  <c r="H28" i="31"/>
  <c r="D13" i="54"/>
  <c r="D15" i="54" s="1"/>
  <c r="D108" i="51"/>
  <c r="D5" i="46"/>
  <c r="J121" i="49"/>
  <c r="N157" i="49"/>
  <c r="J280" i="49"/>
  <c r="N181" i="49"/>
  <c r="D280" i="49"/>
  <c r="N259" i="49"/>
  <c r="N267" i="49"/>
  <c r="G280" i="49"/>
  <c r="L16" i="49"/>
  <c r="K121" i="49"/>
  <c r="L58" i="49"/>
  <c r="H121" i="49"/>
  <c r="L8" i="49"/>
  <c r="L92" i="49" s="1"/>
  <c r="E121" i="49"/>
  <c r="L104" i="49"/>
  <c r="L116" i="49" s="1"/>
  <c r="N129" i="49"/>
  <c r="N153" i="49"/>
  <c r="N221" i="49"/>
  <c r="F280" i="49"/>
  <c r="N133" i="49"/>
  <c r="N177" i="49"/>
  <c r="M280" i="49"/>
  <c r="J61" i="9"/>
  <c r="D28" i="46"/>
  <c r="V28" i="46" s="1"/>
  <c r="N146" i="44"/>
  <c r="N144" i="44"/>
  <c r="N140" i="44"/>
  <c r="N132" i="44"/>
  <c r="N128" i="44"/>
  <c r="N124" i="44"/>
  <c r="N120" i="44"/>
  <c r="N108" i="44"/>
  <c r="N104" i="44"/>
  <c r="N100" i="44"/>
  <c r="N96" i="44"/>
  <c r="N92" i="44"/>
  <c r="N84" i="44"/>
  <c r="N80" i="44"/>
  <c r="N76" i="44"/>
  <c r="N72" i="44"/>
  <c r="N68" i="44"/>
  <c r="N64" i="44"/>
  <c r="N60" i="44"/>
  <c r="N56" i="44"/>
  <c r="N52" i="44"/>
  <c r="N48" i="44"/>
  <c r="N40" i="44"/>
  <c r="N36" i="44"/>
  <c r="N28" i="44"/>
  <c r="N8" i="44"/>
  <c r="L93" i="45"/>
  <c r="L89" i="45"/>
  <c r="L81" i="45"/>
  <c r="L73" i="45"/>
  <c r="L69" i="45"/>
  <c r="L61" i="45"/>
  <c r="L57" i="45"/>
  <c r="L49" i="45"/>
  <c r="L45" i="45"/>
  <c r="L41" i="45"/>
  <c r="L33" i="45"/>
  <c r="L25" i="45"/>
  <c r="L21" i="45"/>
  <c r="L17" i="45"/>
  <c r="L9" i="45"/>
  <c r="E59" i="43"/>
  <c r="E56" i="43" s="1"/>
  <c r="E20" i="43"/>
  <c r="N367" i="55"/>
  <c r="N355" i="55"/>
  <c r="C336" i="55"/>
  <c r="D336" i="55"/>
  <c r="D340" i="55" s="1"/>
  <c r="E336" i="55"/>
  <c r="E340" i="55" s="1"/>
  <c r="K386" i="55"/>
  <c r="N320" i="55"/>
  <c r="N316" i="55"/>
  <c r="N312" i="55"/>
  <c r="N292" i="55"/>
  <c r="N276" i="55"/>
  <c r="N272" i="55"/>
  <c r="N252" i="55"/>
  <c r="N240" i="55"/>
  <c r="N236" i="55"/>
  <c r="N228" i="55"/>
  <c r="N224" i="55"/>
  <c r="N216" i="55"/>
  <c r="N212" i="55"/>
  <c r="N200" i="55"/>
  <c r="L138" i="55"/>
  <c r="H123" i="55"/>
  <c r="D119" i="55"/>
  <c r="D123" i="55" s="1"/>
  <c r="E119" i="55"/>
  <c r="E123" i="55" s="1"/>
  <c r="L96" i="55"/>
  <c r="L92" i="55"/>
  <c r="L76" i="55"/>
  <c r="L68" i="55"/>
  <c r="L56" i="55"/>
  <c r="L48" i="55"/>
  <c r="L44" i="55"/>
  <c r="L32" i="55"/>
  <c r="L28" i="55"/>
  <c r="K11" i="58"/>
  <c r="J23" i="59"/>
  <c r="K14" i="61"/>
  <c r="D12" i="46" l="1"/>
  <c r="E14" i="43"/>
  <c r="N149" i="44"/>
  <c r="K14" i="58"/>
  <c r="K12" i="58"/>
  <c r="G23" i="46" s="1"/>
  <c r="N275" i="49"/>
  <c r="N245" i="49"/>
  <c r="L121" i="49"/>
  <c r="D113" i="51"/>
  <c r="D115" i="51" s="1"/>
  <c r="J19" i="60"/>
  <c r="J17" i="60"/>
  <c r="H160" i="55"/>
  <c r="N260" i="55"/>
  <c r="I386" i="55"/>
  <c r="L386" i="55"/>
  <c r="P149" i="44"/>
  <c r="H21" i="54"/>
  <c r="M386" i="55"/>
  <c r="N308" i="55"/>
  <c r="F386" i="55"/>
  <c r="J386" i="55"/>
  <c r="H107" i="51"/>
  <c r="D25" i="46"/>
  <c r="V25" i="46" s="1"/>
  <c r="H14" i="54" s="1"/>
  <c r="H106" i="51"/>
  <c r="H30" i="31"/>
  <c r="D23" i="46"/>
  <c r="D26" i="46"/>
  <c r="V26" i="46" s="1"/>
  <c r="H114" i="51"/>
  <c r="D27" i="46"/>
  <c r="V27" i="46" s="1"/>
  <c r="H103" i="51"/>
  <c r="H104" i="51" s="1"/>
  <c r="H15" i="31"/>
  <c r="H16" i="31" s="1"/>
  <c r="D22" i="46"/>
  <c r="V22" i="46" s="1"/>
  <c r="H10" i="54" s="1"/>
  <c r="H105" i="51"/>
  <c r="H31" i="31"/>
  <c r="D24" i="46"/>
  <c r="V24" i="46" s="1"/>
  <c r="H12" i="54" s="1"/>
  <c r="F121" i="49"/>
  <c r="H41" i="31"/>
  <c r="H48" i="31" s="1"/>
  <c r="N109" i="45"/>
  <c r="V11" i="46"/>
  <c r="F160" i="55"/>
  <c r="D9" i="54" s="1"/>
  <c r="L60" i="55"/>
  <c r="L64" i="55"/>
  <c r="N280" i="55"/>
  <c r="D160" i="55"/>
  <c r="N196" i="55"/>
  <c r="N288" i="55"/>
  <c r="N359" i="55"/>
  <c r="N204" i="55"/>
  <c r="N284" i="55"/>
  <c r="N347" i="55"/>
  <c r="N256" i="55"/>
  <c r="C280" i="49"/>
  <c r="J160" i="55"/>
  <c r="N220" i="55"/>
  <c r="N324" i="55"/>
  <c r="H17" i="54"/>
  <c r="H19" i="54" s="1"/>
  <c r="L70" i="55"/>
  <c r="C340" i="55"/>
  <c r="N232" i="55"/>
  <c r="E280" i="49"/>
  <c r="N188" i="55"/>
  <c r="N208" i="55"/>
  <c r="N304" i="55"/>
  <c r="N168" i="55"/>
  <c r="N329" i="55" s="1"/>
  <c r="L142" i="55"/>
  <c r="D121" i="49"/>
  <c r="C121" i="49"/>
  <c r="N363" i="55"/>
  <c r="N371" i="55"/>
  <c r="L13" i="45"/>
  <c r="L109" i="45" s="1"/>
  <c r="L84" i="55"/>
  <c r="L12" i="55"/>
  <c r="L8" i="55"/>
  <c r="I160" i="55"/>
  <c r="L130" i="55"/>
  <c r="D7" i="46" l="1"/>
  <c r="L112" i="55"/>
  <c r="L154" i="55"/>
  <c r="N380" i="55"/>
  <c r="M121" i="49"/>
  <c r="H35" i="31"/>
  <c r="H37" i="31" s="1"/>
  <c r="D29" i="46"/>
  <c r="E61" i="43"/>
  <c r="H54" i="31"/>
  <c r="D386" i="55"/>
  <c r="H9" i="31"/>
  <c r="H18" i="31" s="1"/>
  <c r="H108" i="51"/>
  <c r="H115" i="51" s="1"/>
  <c r="C386" i="55"/>
  <c r="K160" i="55"/>
  <c r="D17" i="54" s="1"/>
  <c r="D18" i="54" s="1"/>
  <c r="N112" i="55"/>
  <c r="E160" i="55"/>
  <c r="D10" i="54" s="1"/>
  <c r="V7" i="46"/>
  <c r="N280" i="49"/>
  <c r="E386" i="55"/>
  <c r="G160" i="55"/>
  <c r="H53" i="31" l="1"/>
  <c r="H56" i="31" s="1"/>
  <c r="K16" i="61"/>
  <c r="G89" i="40"/>
  <c r="G88" i="40"/>
  <c r="G87" i="40"/>
  <c r="C44" i="40"/>
  <c r="G40" i="40"/>
  <c r="G39" i="40"/>
  <c r="G38" i="40"/>
  <c r="G9" i="40"/>
  <c r="G13" i="40"/>
  <c r="G17" i="40"/>
  <c r="G21" i="40"/>
  <c r="D25" i="40"/>
  <c r="F25" i="40"/>
  <c r="G32" i="40"/>
  <c r="E44" i="40"/>
  <c r="F44" i="40"/>
  <c r="E54" i="40"/>
  <c r="G54" i="40" s="1"/>
  <c r="D58" i="40"/>
  <c r="E58" i="40"/>
  <c r="F58" i="40"/>
  <c r="C64" i="40"/>
  <c r="D64" i="40"/>
  <c r="E64" i="40"/>
  <c r="F64" i="40"/>
  <c r="C68" i="40"/>
  <c r="D68" i="40"/>
  <c r="G81" i="40"/>
  <c r="E93" i="40"/>
  <c r="F93" i="40"/>
  <c r="E97" i="38"/>
  <c r="D48" i="38"/>
  <c r="D25" i="38"/>
  <c r="D81" i="38"/>
  <c r="C93" i="38"/>
  <c r="C97" i="38" s="1"/>
  <c r="G61" i="38"/>
  <c r="G69" i="38"/>
  <c r="F65" i="38"/>
  <c r="F73" i="38" s="1"/>
  <c r="E65" i="38"/>
  <c r="D65" i="38"/>
  <c r="C65" i="38"/>
  <c r="E57" i="38"/>
  <c r="D57" i="38"/>
  <c r="C57" i="38"/>
  <c r="G89" i="38"/>
  <c r="G88" i="38"/>
  <c r="G87" i="38"/>
  <c r="G40" i="38"/>
  <c r="G39" i="38"/>
  <c r="G38" i="38"/>
  <c r="G85" i="38"/>
  <c r="G84" i="38"/>
  <c r="G83" i="38"/>
  <c r="G36" i="38"/>
  <c r="G35" i="38"/>
  <c r="G34" i="38"/>
  <c r="F97" i="38"/>
  <c r="E48" i="38"/>
  <c r="D35" i="51" s="1"/>
  <c r="F48" i="38"/>
  <c r="D34" i="51" s="1"/>
  <c r="G44" i="38"/>
  <c r="G48" i="38" s="1"/>
  <c r="C25" i="38"/>
  <c r="F25" i="38"/>
  <c r="G21" i="38"/>
  <c r="G17" i="38"/>
  <c r="G13" i="38"/>
  <c r="G9" i="38"/>
  <c r="D72" i="51" l="1"/>
  <c r="D74" i="51" s="1"/>
  <c r="D97" i="38"/>
  <c r="G81" i="38"/>
  <c r="G68" i="40"/>
  <c r="D72" i="40"/>
  <c r="G57" i="38"/>
  <c r="D64" i="51"/>
  <c r="D67" i="51" s="1"/>
  <c r="P6" i="46"/>
  <c r="C93" i="40"/>
  <c r="H69" i="51"/>
  <c r="H71" i="51" s="1"/>
  <c r="P23" i="46"/>
  <c r="H63" i="51"/>
  <c r="P19" i="46"/>
  <c r="G64" i="40"/>
  <c r="H64" i="51"/>
  <c r="P20" i="46"/>
  <c r="D36" i="51"/>
  <c r="D27" i="51"/>
  <c r="J10" i="46"/>
  <c r="D26" i="51"/>
  <c r="J6" i="46"/>
  <c r="H26" i="51"/>
  <c r="J20" i="46"/>
  <c r="C73" i="38"/>
  <c r="G65" i="38"/>
  <c r="G25" i="38"/>
  <c r="H31" i="51"/>
  <c r="H33" i="51" s="1"/>
  <c r="J23" i="46"/>
  <c r="H24" i="51"/>
  <c r="J18" i="46"/>
  <c r="H25" i="51"/>
  <c r="J19" i="46"/>
  <c r="E72" i="40"/>
  <c r="F72" i="40"/>
  <c r="G25" i="40"/>
  <c r="C58" i="40"/>
  <c r="C25" i="40"/>
  <c r="G93" i="38"/>
  <c r="E73" i="38"/>
  <c r="D73" i="38"/>
  <c r="H336" i="55"/>
  <c r="H340" i="55" s="1"/>
  <c r="H386" i="55" s="1"/>
  <c r="H12" i="51"/>
  <c r="H14" i="51" s="1"/>
  <c r="E93" i="39"/>
  <c r="C93" i="39"/>
  <c r="C89" i="39"/>
  <c r="D85" i="39"/>
  <c r="G85" i="39" s="1"/>
  <c r="C69" i="39"/>
  <c r="D69" i="39"/>
  <c r="E69" i="39"/>
  <c r="F69" i="39"/>
  <c r="C57" i="39"/>
  <c r="C77" i="39" s="1"/>
  <c r="D57" i="39"/>
  <c r="D77" i="39" s="1"/>
  <c r="E57" i="39"/>
  <c r="E77" i="39" s="1"/>
  <c r="F57" i="39"/>
  <c r="F77" i="39" s="1"/>
  <c r="E89" i="39"/>
  <c r="G44" i="39"/>
  <c r="G36" i="39"/>
  <c r="M12" i="46" s="1"/>
  <c r="G21" i="39"/>
  <c r="G9" i="39"/>
  <c r="G29" i="39" s="1"/>
  <c r="D97" i="39"/>
  <c r="F97" i="39"/>
  <c r="C48" i="39"/>
  <c r="D48" i="39"/>
  <c r="F48" i="39"/>
  <c r="D53" i="51" s="1"/>
  <c r="G97" i="38" l="1"/>
  <c r="G73" i="38"/>
  <c r="E48" i="39"/>
  <c r="M10" i="46" s="1"/>
  <c r="V10" i="46" s="1"/>
  <c r="C97" i="39"/>
  <c r="J13" i="46"/>
  <c r="D29" i="51"/>
  <c r="D39" i="51" s="1"/>
  <c r="H62" i="51"/>
  <c r="H67" i="51" s="1"/>
  <c r="H77" i="51" s="1"/>
  <c r="P18" i="46"/>
  <c r="H50" i="51"/>
  <c r="H52" i="51" s="1"/>
  <c r="M23" i="46"/>
  <c r="H44" i="51"/>
  <c r="M19" i="46"/>
  <c r="V19" i="46" s="1"/>
  <c r="D46" i="51"/>
  <c r="D45" i="51"/>
  <c r="M6" i="46"/>
  <c r="H45" i="51"/>
  <c r="M20" i="46"/>
  <c r="H43" i="51"/>
  <c r="M18" i="46"/>
  <c r="D54" i="51"/>
  <c r="D55" i="51" s="1"/>
  <c r="H29" i="51"/>
  <c r="H39" i="51" s="1"/>
  <c r="J29" i="46"/>
  <c r="H7" i="51"/>
  <c r="H10" i="51" s="1"/>
  <c r="H20" i="51" s="1"/>
  <c r="G20" i="46"/>
  <c r="D7" i="51"/>
  <c r="G6" i="46"/>
  <c r="G336" i="55"/>
  <c r="D6" i="51"/>
  <c r="G5" i="46"/>
  <c r="C119" i="55"/>
  <c r="G36" i="40"/>
  <c r="C72" i="40"/>
  <c r="G58" i="40"/>
  <c r="G72" i="40" s="1"/>
  <c r="G57" i="39"/>
  <c r="G69" i="39"/>
  <c r="G89" i="39"/>
  <c r="G93" i="39"/>
  <c r="E97" i="39"/>
  <c r="G40" i="39"/>
  <c r="G48" i="39" s="1"/>
  <c r="L137" i="55"/>
  <c r="L95" i="55"/>
  <c r="L79" i="55"/>
  <c r="L75" i="55"/>
  <c r="L99" i="49"/>
  <c r="E48" i="8"/>
  <c r="G77" i="39" l="1"/>
  <c r="V23" i="46"/>
  <c r="H13" i="54" s="1"/>
  <c r="H15" i="54" s="1"/>
  <c r="V20" i="46"/>
  <c r="H7" i="54"/>
  <c r="G44" i="40"/>
  <c r="P12" i="46"/>
  <c r="V12" i="46" s="1"/>
  <c r="P29" i="46"/>
  <c r="V18" i="46"/>
  <c r="M29" i="46"/>
  <c r="V6" i="46"/>
  <c r="D8" i="54" s="1"/>
  <c r="D10" i="51"/>
  <c r="D14" i="43"/>
  <c r="F14" i="43" s="1"/>
  <c r="M13" i="46"/>
  <c r="H48" i="51"/>
  <c r="H58" i="51" s="1"/>
  <c r="D48" i="51"/>
  <c r="D58" i="51" s="1"/>
  <c r="C123" i="55"/>
  <c r="C160" i="55" s="1"/>
  <c r="L119" i="55"/>
  <c r="L123" i="55" s="1"/>
  <c r="L160" i="55" s="1"/>
  <c r="V5" i="46"/>
  <c r="H8" i="54"/>
  <c r="G29" i="46"/>
  <c r="G340" i="55"/>
  <c r="G386" i="55" s="1"/>
  <c r="O386" i="55" s="1"/>
  <c r="N336" i="55"/>
  <c r="N340" i="55" s="1"/>
  <c r="N386" i="55" s="1"/>
  <c r="D44" i="40"/>
  <c r="D85" i="40"/>
  <c r="G110" i="45"/>
  <c r="L92" i="45"/>
  <c r="I110" i="45"/>
  <c r="Y29" i="46" l="1"/>
  <c r="H6" i="54"/>
  <c r="H11" i="54" s="1"/>
  <c r="H22" i="54" s="1"/>
  <c r="V29" i="46"/>
  <c r="V31" i="46" s="1"/>
  <c r="D7" i="54"/>
  <c r="D11" i="54" s="1"/>
  <c r="D19" i="54" s="1"/>
  <c r="D22" i="54" s="1"/>
  <c r="Y13" i="46"/>
  <c r="O33" i="46"/>
  <c r="D77" i="51"/>
  <c r="P13" i="46"/>
  <c r="M123" i="55"/>
  <c r="M160" i="55"/>
  <c r="C6" i="46"/>
  <c r="C110" i="45"/>
  <c r="L24" i="45"/>
  <c r="E110" i="45"/>
  <c r="E118" i="55"/>
  <c r="E122" i="55" s="1"/>
  <c r="D93" i="40"/>
  <c r="G85" i="40"/>
  <c r="G93" i="40" s="1"/>
  <c r="C56" i="38"/>
  <c r="F110" i="45" l="1"/>
  <c r="G8" i="31"/>
  <c r="D16" i="51"/>
  <c r="E57" i="8"/>
  <c r="D17" i="51" l="1"/>
  <c r="D20" i="51" s="1"/>
  <c r="G13" i="46"/>
  <c r="G112" i="51"/>
  <c r="G111" i="51"/>
  <c r="F112" i="51"/>
  <c r="F111" i="51"/>
  <c r="F109" i="51"/>
  <c r="C110" i="51"/>
  <c r="C106" i="51"/>
  <c r="C102" i="51"/>
  <c r="B110" i="51"/>
  <c r="G69" i="51"/>
  <c r="F74" i="51"/>
  <c r="C71" i="51"/>
  <c r="C52" i="51"/>
  <c r="F55" i="51"/>
  <c r="F36" i="51"/>
  <c r="C33" i="51"/>
  <c r="F17" i="51"/>
  <c r="C14" i="51"/>
  <c r="G46" i="31"/>
  <c r="G44" i="31"/>
  <c r="G43" i="31"/>
  <c r="G113" i="51" l="1"/>
  <c r="G18" i="54" l="1"/>
  <c r="O23" i="46"/>
  <c r="G17" i="54" l="1"/>
  <c r="D118" i="55"/>
  <c r="C21" i="54"/>
  <c r="N136" i="49"/>
  <c r="L55" i="49"/>
  <c r="E6" i="8"/>
  <c r="F106" i="51"/>
  <c r="G105" i="51"/>
  <c r="F105" i="51" l="1"/>
  <c r="G99" i="51"/>
  <c r="C150" i="44"/>
  <c r="G103" i="51"/>
  <c r="I150" i="44"/>
  <c r="G21" i="54"/>
  <c r="C101" i="51"/>
  <c r="L7" i="55"/>
  <c r="L7" i="49"/>
  <c r="G31" i="51"/>
  <c r="I23" i="46"/>
  <c r="F63" i="40"/>
  <c r="G35" i="10" l="1"/>
  <c r="E35" i="10"/>
  <c r="B29" i="10"/>
  <c r="B25" i="10"/>
  <c r="B18" i="10"/>
  <c r="B16" i="10" s="1"/>
  <c r="B11" i="10"/>
  <c r="B10" i="10" s="1"/>
  <c r="K24" i="53"/>
  <c r="J24" i="53"/>
  <c r="J16" i="35"/>
  <c r="J8" i="35"/>
  <c r="L6" i="49"/>
  <c r="L54" i="49"/>
  <c r="B35" i="10" l="1"/>
  <c r="D13" i="46"/>
  <c r="V13" i="46" s="1"/>
  <c r="V15" i="46" s="1"/>
  <c r="F16" i="31"/>
  <c r="F35" i="31"/>
  <c r="J62" i="9"/>
  <c r="G74" i="51" l="1"/>
  <c r="B71" i="51"/>
  <c r="G55" i="51"/>
  <c r="B52" i="51"/>
  <c r="G36" i="51"/>
  <c r="B33" i="51"/>
  <c r="G17" i="51"/>
  <c r="B14" i="51"/>
  <c r="F69" i="51"/>
  <c r="E13" i="61"/>
  <c r="G68" i="51" s="1"/>
  <c r="G71" i="51" s="1"/>
  <c r="D13" i="61"/>
  <c r="F92" i="40"/>
  <c r="E92" i="40"/>
  <c r="E94" i="40" s="1"/>
  <c r="F91" i="40"/>
  <c r="E91" i="40"/>
  <c r="C79" i="40"/>
  <c r="C78" i="40"/>
  <c r="D67" i="40"/>
  <c r="C67" i="40"/>
  <c r="D66" i="40"/>
  <c r="C66" i="40"/>
  <c r="E63" i="40"/>
  <c r="D63" i="40"/>
  <c r="C63" i="40"/>
  <c r="E62" i="40"/>
  <c r="D62" i="40"/>
  <c r="C62" i="40"/>
  <c r="E57" i="40"/>
  <c r="D57" i="40"/>
  <c r="C57" i="40"/>
  <c r="E56" i="40"/>
  <c r="D56" i="40"/>
  <c r="D70" i="40" s="1"/>
  <c r="C56" i="40"/>
  <c r="C70" i="40" s="1"/>
  <c r="E53" i="40"/>
  <c r="G53" i="40" s="1"/>
  <c r="E52" i="40"/>
  <c r="G52" i="40" s="1"/>
  <c r="G51" i="40"/>
  <c r="F43" i="40"/>
  <c r="E43" i="40"/>
  <c r="C45" i="40"/>
  <c r="F42" i="40"/>
  <c r="E42" i="40"/>
  <c r="N10" i="46" s="1"/>
  <c r="G31" i="40"/>
  <c r="G30" i="40"/>
  <c r="E24" i="40"/>
  <c r="O20" i="46" s="1"/>
  <c r="D24" i="40"/>
  <c r="O19" i="46" s="1"/>
  <c r="C24" i="40"/>
  <c r="O18" i="46" s="1"/>
  <c r="E23" i="40"/>
  <c r="D23" i="40"/>
  <c r="C23" i="40"/>
  <c r="G16" i="40"/>
  <c r="G15" i="40"/>
  <c r="G12" i="40"/>
  <c r="G11" i="40"/>
  <c r="G8" i="40"/>
  <c r="G7" i="40"/>
  <c r="E16" i="60"/>
  <c r="D16" i="60"/>
  <c r="F96" i="39"/>
  <c r="F98" i="39" s="1"/>
  <c r="E96" i="39"/>
  <c r="F95" i="39"/>
  <c r="E95" i="39"/>
  <c r="C92" i="39"/>
  <c r="G92" i="39" s="1"/>
  <c r="C91" i="39"/>
  <c r="G91" i="39" s="1"/>
  <c r="G97" i="39"/>
  <c r="C88" i="39"/>
  <c r="C87" i="39"/>
  <c r="G87" i="39" s="1"/>
  <c r="F68" i="39"/>
  <c r="E68" i="39"/>
  <c r="D68" i="39"/>
  <c r="C68" i="39"/>
  <c r="D67" i="39"/>
  <c r="C67" i="39"/>
  <c r="F56" i="39"/>
  <c r="E56" i="39"/>
  <c r="D56" i="39"/>
  <c r="D76" i="39" s="1"/>
  <c r="C56" i="39"/>
  <c r="C76" i="39" s="1"/>
  <c r="E55" i="39"/>
  <c r="E75" i="39" s="1"/>
  <c r="D55" i="39"/>
  <c r="C55" i="39"/>
  <c r="F47" i="39"/>
  <c r="C53" i="51" s="1"/>
  <c r="E47" i="39"/>
  <c r="L10" i="46" s="1"/>
  <c r="U10" i="46" s="1"/>
  <c r="C47" i="39"/>
  <c r="C49" i="39" s="1"/>
  <c r="F46" i="39"/>
  <c r="E46" i="39"/>
  <c r="G43" i="39"/>
  <c r="G42" i="39"/>
  <c r="G39" i="39"/>
  <c r="G38" i="39"/>
  <c r="F30" i="39"/>
  <c r="K23" i="46"/>
  <c r="G20" i="39"/>
  <c r="G19" i="39"/>
  <c r="G8" i="39"/>
  <c r="G7" i="39"/>
  <c r="F30" i="51"/>
  <c r="F96" i="38"/>
  <c r="E96" i="38"/>
  <c r="C96" i="38"/>
  <c r="C98" i="38" s="1"/>
  <c r="F95" i="38"/>
  <c r="E95" i="38"/>
  <c r="G92" i="38"/>
  <c r="C91" i="38"/>
  <c r="C95" i="38" s="1"/>
  <c r="F72" i="38"/>
  <c r="F74" i="38" s="1"/>
  <c r="C72" i="38"/>
  <c r="C74" i="38" s="1"/>
  <c r="G68" i="38"/>
  <c r="E67" i="38"/>
  <c r="G67" i="38" s="1"/>
  <c r="G66" i="38"/>
  <c r="G64" i="38"/>
  <c r="F63" i="38"/>
  <c r="F71" i="38" s="1"/>
  <c r="E63" i="38"/>
  <c r="D63" i="38"/>
  <c r="C63" i="38"/>
  <c r="E60" i="38"/>
  <c r="E72" i="38" s="1"/>
  <c r="E74" i="38" s="1"/>
  <c r="D60" i="38"/>
  <c r="D72" i="38" s="1"/>
  <c r="D74" i="38" s="1"/>
  <c r="E59" i="38"/>
  <c r="D59" i="38"/>
  <c r="G56" i="38"/>
  <c r="D55" i="38"/>
  <c r="C55" i="38"/>
  <c r="F47" i="38"/>
  <c r="D47" i="38"/>
  <c r="C47" i="38"/>
  <c r="C49" i="38" s="1"/>
  <c r="F46" i="38"/>
  <c r="D46" i="38"/>
  <c r="H10" i="46" s="1"/>
  <c r="C46" i="38"/>
  <c r="G43" i="38"/>
  <c r="G42" i="38"/>
  <c r="F24" i="38"/>
  <c r="F26" i="38" s="1"/>
  <c r="E24" i="38"/>
  <c r="E26" i="38" s="1"/>
  <c r="D24" i="38"/>
  <c r="C24" i="38"/>
  <c r="I18" i="46" s="1"/>
  <c r="G20" i="38"/>
  <c r="G19" i="38"/>
  <c r="G16" i="38"/>
  <c r="G15" i="38"/>
  <c r="G12" i="38"/>
  <c r="G11" i="38"/>
  <c r="G8" i="38"/>
  <c r="G7" i="38"/>
  <c r="J11" i="58"/>
  <c r="J12" i="58" s="1"/>
  <c r="I11" i="58"/>
  <c r="F7" i="41" s="1"/>
  <c r="E11" i="58"/>
  <c r="G11" i="51" s="1"/>
  <c r="D11" i="58"/>
  <c r="E10" i="46"/>
  <c r="F24" i="46"/>
  <c r="B22" i="52"/>
  <c r="G7" i="31"/>
  <c r="I279" i="49"/>
  <c r="G278" i="49"/>
  <c r="E278" i="49"/>
  <c r="D278" i="49"/>
  <c r="C278" i="49"/>
  <c r="N266" i="49"/>
  <c r="N265" i="49"/>
  <c r="N262" i="49"/>
  <c r="N261" i="49"/>
  <c r="N257" i="49"/>
  <c r="N250" i="49"/>
  <c r="N249" i="49"/>
  <c r="L278" i="49"/>
  <c r="J278" i="49"/>
  <c r="I278" i="49"/>
  <c r="F278" i="49"/>
  <c r="N240" i="49"/>
  <c r="N239" i="49"/>
  <c r="N236" i="49"/>
  <c r="N235" i="49"/>
  <c r="N232" i="49"/>
  <c r="N231" i="49"/>
  <c r="N223" i="49"/>
  <c r="N220" i="49"/>
  <c r="N219" i="49"/>
  <c r="N208" i="49"/>
  <c r="N207" i="49"/>
  <c r="N203" i="49"/>
  <c r="N199" i="49"/>
  <c r="N196" i="49"/>
  <c r="N195" i="49"/>
  <c r="N192" i="49"/>
  <c r="N191" i="49"/>
  <c r="N184" i="49"/>
  <c r="N183" i="49"/>
  <c r="N180" i="49"/>
  <c r="N179" i="49"/>
  <c r="N175" i="49"/>
  <c r="N172" i="49"/>
  <c r="N171" i="49"/>
  <c r="N168" i="49"/>
  <c r="N167" i="49"/>
  <c r="N164" i="49"/>
  <c r="N163" i="49"/>
  <c r="N160" i="49"/>
  <c r="N159" i="49"/>
  <c r="N156" i="49"/>
  <c r="N155" i="49"/>
  <c r="N152" i="49"/>
  <c r="N151" i="49"/>
  <c r="N131" i="49"/>
  <c r="E119" i="49"/>
  <c r="L111" i="49"/>
  <c r="L110" i="49"/>
  <c r="G119" i="49"/>
  <c r="L70" i="49"/>
  <c r="L62" i="49"/>
  <c r="L51" i="49"/>
  <c r="L50" i="49"/>
  <c r="L47" i="49"/>
  <c r="L46" i="49"/>
  <c r="L43" i="49"/>
  <c r="L42" i="49"/>
  <c r="L39" i="49"/>
  <c r="L38" i="49"/>
  <c r="L30" i="49"/>
  <c r="C120" i="49"/>
  <c r="C122" i="49" s="1"/>
  <c r="L26" i="49"/>
  <c r="L19" i="49"/>
  <c r="L18" i="49"/>
  <c r="L14" i="49"/>
  <c r="L10" i="49"/>
  <c r="L150" i="44"/>
  <c r="K150" i="44"/>
  <c r="C25" i="46"/>
  <c r="G34" i="31" s="1"/>
  <c r="H150" i="44"/>
  <c r="G150" i="44"/>
  <c r="F150" i="44"/>
  <c r="D150" i="44"/>
  <c r="C18" i="46"/>
  <c r="B22" i="46"/>
  <c r="F99" i="51"/>
  <c r="N145" i="44"/>
  <c r="N143" i="44"/>
  <c r="N142" i="44"/>
  <c r="N139" i="44"/>
  <c r="N138" i="44"/>
  <c r="N131" i="44"/>
  <c r="N130" i="44"/>
  <c r="N127" i="44"/>
  <c r="N126" i="44"/>
  <c r="N123" i="44"/>
  <c r="N122" i="44"/>
  <c r="N119" i="44"/>
  <c r="N118" i="44"/>
  <c r="N107" i="44"/>
  <c r="N106" i="44"/>
  <c r="N103" i="44"/>
  <c r="N102" i="44"/>
  <c r="N99" i="44"/>
  <c r="N98" i="44"/>
  <c r="N95" i="44"/>
  <c r="N94" i="44"/>
  <c r="N91" i="44"/>
  <c r="N90" i="44"/>
  <c r="N83" i="44"/>
  <c r="N82" i="44"/>
  <c r="N79" i="44"/>
  <c r="N78" i="44"/>
  <c r="N75" i="44"/>
  <c r="N74" i="44"/>
  <c r="N71" i="44"/>
  <c r="N70" i="44"/>
  <c r="N67" i="44"/>
  <c r="N66" i="44"/>
  <c r="N63" i="44"/>
  <c r="N62" i="44"/>
  <c r="N59" i="44"/>
  <c r="N58" i="44"/>
  <c r="N55" i="44"/>
  <c r="N54" i="44"/>
  <c r="N51" i="44"/>
  <c r="N50" i="44"/>
  <c r="N47" i="44"/>
  <c r="N46" i="44"/>
  <c r="N39" i="44"/>
  <c r="N38" i="44"/>
  <c r="N35" i="44"/>
  <c r="N34" i="44"/>
  <c r="N27" i="44"/>
  <c r="N26" i="44"/>
  <c r="N11" i="44"/>
  <c r="N10" i="44"/>
  <c r="J110" i="45"/>
  <c r="C105" i="51"/>
  <c r="C108" i="51" s="1"/>
  <c r="C103" i="51"/>
  <c r="D110" i="45"/>
  <c r="B103" i="51"/>
  <c r="L88" i="45"/>
  <c r="L87" i="45"/>
  <c r="L80" i="45"/>
  <c r="L79" i="45"/>
  <c r="L72" i="45"/>
  <c r="L71" i="45"/>
  <c r="L68" i="45"/>
  <c r="L67" i="45"/>
  <c r="L64" i="45"/>
  <c r="L63" i="45"/>
  <c r="L60" i="45"/>
  <c r="L59" i="45"/>
  <c r="L56" i="45"/>
  <c r="L55" i="45"/>
  <c r="L48" i="45"/>
  <c r="L47" i="45"/>
  <c r="L44" i="45"/>
  <c r="L43" i="45"/>
  <c r="L40" i="45"/>
  <c r="L39" i="45"/>
  <c r="L32" i="45"/>
  <c r="L19" i="45"/>
  <c r="L15" i="45"/>
  <c r="L11" i="45"/>
  <c r="L7" i="45"/>
  <c r="F44" i="43"/>
  <c r="G19" i="54"/>
  <c r="F19" i="54"/>
  <c r="M385" i="55"/>
  <c r="M387" i="55" s="1"/>
  <c r="J385" i="55"/>
  <c r="M384" i="55"/>
  <c r="N370" i="55"/>
  <c r="N369" i="55"/>
  <c r="N366" i="55"/>
  <c r="N365" i="55"/>
  <c r="N361" i="55"/>
  <c r="N357" i="55"/>
  <c r="N354" i="55"/>
  <c r="N353" i="55"/>
  <c r="N345" i="55"/>
  <c r="E338" i="55"/>
  <c r="D338" i="55"/>
  <c r="C338" i="55"/>
  <c r="G335" i="55"/>
  <c r="G339" i="55" s="1"/>
  <c r="E335" i="55"/>
  <c r="E339" i="55" s="1"/>
  <c r="D335" i="55"/>
  <c r="D339" i="55" s="1"/>
  <c r="C335" i="55"/>
  <c r="C339" i="55" s="1"/>
  <c r="L384" i="55"/>
  <c r="J384" i="55"/>
  <c r="F384" i="55"/>
  <c r="N323" i="55"/>
  <c r="N322" i="55"/>
  <c r="N319" i="55"/>
  <c r="N318" i="55"/>
  <c r="N315" i="55"/>
  <c r="N314" i="55"/>
  <c r="N313" i="55"/>
  <c r="N311" i="55"/>
  <c r="N310" i="55"/>
  <c r="N306" i="55"/>
  <c r="N303" i="55"/>
  <c r="N302" i="55"/>
  <c r="N291" i="55"/>
  <c r="N290" i="55"/>
  <c r="N286" i="55"/>
  <c r="N283" i="55"/>
  <c r="N282" i="55"/>
  <c r="N278" i="55"/>
  <c r="N274" i="55"/>
  <c r="N270" i="55"/>
  <c r="N258" i="55"/>
  <c r="N254" i="55"/>
  <c r="N247" i="55"/>
  <c r="N246" i="55"/>
  <c r="N239" i="55"/>
  <c r="N238" i="55"/>
  <c r="N235" i="55"/>
  <c r="N234" i="55"/>
  <c r="N230" i="55"/>
  <c r="N227" i="55"/>
  <c r="N226" i="55"/>
  <c r="N223" i="55"/>
  <c r="N222" i="55"/>
  <c r="N215" i="55"/>
  <c r="N214" i="55"/>
  <c r="N211" i="55"/>
  <c r="N210" i="55"/>
  <c r="N207" i="55"/>
  <c r="N206" i="55"/>
  <c r="N203" i="55"/>
  <c r="N202" i="55"/>
  <c r="N199" i="55"/>
  <c r="N198" i="55"/>
  <c r="N194" i="55"/>
  <c r="N186" i="55"/>
  <c r="N165" i="55"/>
  <c r="E158" i="55"/>
  <c r="L149" i="55"/>
  <c r="L148" i="55"/>
  <c r="F155" i="55"/>
  <c r="D155" i="55"/>
  <c r="C155" i="55"/>
  <c r="L129" i="55"/>
  <c r="L128" i="55"/>
  <c r="H122" i="55"/>
  <c r="D122" i="55"/>
  <c r="D158" i="55"/>
  <c r="C121" i="55"/>
  <c r="C122" i="55"/>
  <c r="C124" i="55" s="1"/>
  <c r="L117" i="55"/>
  <c r="L121" i="55" s="1"/>
  <c r="L91" i="55"/>
  <c r="L90" i="55"/>
  <c r="L83" i="55"/>
  <c r="L82" i="55"/>
  <c r="L67" i="55"/>
  <c r="L66" i="55"/>
  <c r="L63" i="55"/>
  <c r="L62" i="55"/>
  <c r="L59" i="55"/>
  <c r="L58" i="55"/>
  <c r="L55" i="55"/>
  <c r="L54" i="55"/>
  <c r="L51" i="55"/>
  <c r="L50" i="55"/>
  <c r="L47" i="55"/>
  <c r="L46" i="55"/>
  <c r="L43" i="55"/>
  <c r="L42" i="55"/>
  <c r="L31" i="55"/>
  <c r="L27" i="55"/>
  <c r="L26" i="55"/>
  <c r="L14" i="55"/>
  <c r="L10" i="55"/>
  <c r="L6" i="55"/>
  <c r="C27" i="46"/>
  <c r="U27" i="46" s="1"/>
  <c r="W27" i="46" s="1"/>
  <c r="C23" i="46"/>
  <c r="C22" i="46"/>
  <c r="U22" i="46" s="1"/>
  <c r="W22" i="46" s="1"/>
  <c r="F20" i="46"/>
  <c r="L19" i="46"/>
  <c r="I19" i="46"/>
  <c r="F19" i="46"/>
  <c r="L18" i="46"/>
  <c r="F18" i="46"/>
  <c r="T11" i="46"/>
  <c r="U11" i="46"/>
  <c r="W11" i="46" s="1"/>
  <c r="T9" i="46"/>
  <c r="G21" i="31"/>
  <c r="T8" i="46"/>
  <c r="U8" i="46"/>
  <c r="W8" i="46" s="1"/>
  <c r="U18" i="46" l="1"/>
  <c r="H7" i="41"/>
  <c r="H27" i="41" s="1"/>
  <c r="E46" i="41" s="1"/>
  <c r="F8" i="41"/>
  <c r="F27" i="41"/>
  <c r="F76" i="41"/>
  <c r="C72" i="51"/>
  <c r="F45" i="40"/>
  <c r="C92" i="40"/>
  <c r="C94" i="40" s="1"/>
  <c r="G30" i="31"/>
  <c r="C34" i="51"/>
  <c r="J19" i="55"/>
  <c r="G11" i="31"/>
  <c r="W18" i="46"/>
  <c r="F76" i="39"/>
  <c r="F78" i="39" s="1"/>
  <c r="E76" i="39"/>
  <c r="E78" i="39" s="1"/>
  <c r="G27" i="39"/>
  <c r="D34" i="39" s="1"/>
  <c r="G28" i="39"/>
  <c r="G23" i="38"/>
  <c r="E30" i="38" s="1"/>
  <c r="D79" i="38" s="1"/>
  <c r="E23" i="46"/>
  <c r="F11" i="51"/>
  <c r="H334" i="55"/>
  <c r="D71" i="38"/>
  <c r="C96" i="39"/>
  <c r="C98" i="39" s="1"/>
  <c r="G78" i="40"/>
  <c r="C91" i="40"/>
  <c r="G59" i="38"/>
  <c r="N273" i="49"/>
  <c r="K10" i="46"/>
  <c r="T10" i="46" s="1"/>
  <c r="B46" i="51"/>
  <c r="N378" i="55"/>
  <c r="J158" i="55"/>
  <c r="H158" i="55"/>
  <c r="G158" i="55"/>
  <c r="B13" i="54" s="1"/>
  <c r="J120" i="49"/>
  <c r="J122" i="49" s="1"/>
  <c r="I119" i="49"/>
  <c r="D75" i="39"/>
  <c r="C75" i="39"/>
  <c r="F68" i="51"/>
  <c r="F71" i="51" s="1"/>
  <c r="I14" i="61"/>
  <c r="G91" i="38"/>
  <c r="L385" i="55"/>
  <c r="L387" i="55" s="1"/>
  <c r="C24" i="46"/>
  <c r="G31" i="31" s="1"/>
  <c r="G35" i="31" s="1"/>
  <c r="C28" i="46"/>
  <c r="U28" i="46" s="1"/>
  <c r="W28" i="46" s="1"/>
  <c r="B64" i="51"/>
  <c r="B67" i="51" s="1"/>
  <c r="N6" i="46"/>
  <c r="G79" i="40"/>
  <c r="F63" i="51"/>
  <c r="N19" i="46"/>
  <c r="E70" i="40"/>
  <c r="G66" i="40"/>
  <c r="G88" i="39"/>
  <c r="F43" i="51"/>
  <c r="K18" i="46"/>
  <c r="G43" i="51"/>
  <c r="C30" i="39"/>
  <c r="G45" i="51"/>
  <c r="E30" i="39"/>
  <c r="B45" i="51"/>
  <c r="K6" i="46"/>
  <c r="C95" i="39"/>
  <c r="L20" i="46"/>
  <c r="G44" i="51"/>
  <c r="D30" i="39"/>
  <c r="G67" i="39"/>
  <c r="B26" i="51"/>
  <c r="B29" i="51" s="1"/>
  <c r="H6" i="46"/>
  <c r="H23" i="46"/>
  <c r="E71" i="38"/>
  <c r="F26" i="51"/>
  <c r="H20" i="46"/>
  <c r="G60" i="38"/>
  <c r="G6" i="51"/>
  <c r="B6" i="51"/>
  <c r="E5" i="46"/>
  <c r="G7" i="51"/>
  <c r="B7" i="51"/>
  <c r="E6" i="46"/>
  <c r="B101" i="51"/>
  <c r="F5" i="31"/>
  <c r="B106" i="51"/>
  <c r="F24" i="31"/>
  <c r="B105" i="51"/>
  <c r="F21" i="31"/>
  <c r="B100" i="51"/>
  <c r="F6" i="31"/>
  <c r="F14" i="54"/>
  <c r="F9" i="54"/>
  <c r="B7" i="54"/>
  <c r="M121" i="55"/>
  <c r="F7" i="51"/>
  <c r="E20" i="46"/>
  <c r="F24" i="51"/>
  <c r="H18" i="46"/>
  <c r="F25" i="51"/>
  <c r="H19" i="46"/>
  <c r="H278" i="49"/>
  <c r="F64" i="51"/>
  <c r="N20" i="46"/>
  <c r="F62" i="51"/>
  <c r="N18" i="46"/>
  <c r="G62" i="40"/>
  <c r="B24" i="46"/>
  <c r="F12" i="51"/>
  <c r="I12" i="58"/>
  <c r="F50" i="51"/>
  <c r="H17" i="60"/>
  <c r="F44" i="51"/>
  <c r="K19" i="46"/>
  <c r="F6" i="51"/>
  <c r="E19" i="46"/>
  <c r="C384" i="55"/>
  <c r="F6" i="54" s="1"/>
  <c r="F5" i="51"/>
  <c r="E18" i="46"/>
  <c r="F45" i="51"/>
  <c r="K20" i="46"/>
  <c r="F100" i="51"/>
  <c r="B19" i="46"/>
  <c r="I158" i="55"/>
  <c r="B12" i="54" s="1"/>
  <c r="I384" i="55"/>
  <c r="F10" i="54" s="1"/>
  <c r="B10" i="54"/>
  <c r="D384" i="55"/>
  <c r="E384" i="55"/>
  <c r="F8" i="54" s="1"/>
  <c r="C158" i="55"/>
  <c r="F102" i="51"/>
  <c r="B21" i="46"/>
  <c r="T28" i="46"/>
  <c r="F101" i="51"/>
  <c r="F103" i="51"/>
  <c r="T22" i="46"/>
  <c r="F107" i="51"/>
  <c r="F108" i="51" s="1"/>
  <c r="B25" i="46"/>
  <c r="T25" i="46" s="1"/>
  <c r="C5" i="43"/>
  <c r="K13" i="58"/>
  <c r="K15" i="58" s="1"/>
  <c r="G12" i="51"/>
  <c r="G14" i="51" s="1"/>
  <c r="J13" i="58"/>
  <c r="F49" i="51"/>
  <c r="J18" i="60"/>
  <c r="J20" i="60" s="1"/>
  <c r="G49" i="51"/>
  <c r="J22" i="59"/>
  <c r="J24" i="59" s="1"/>
  <c r="G30" i="51"/>
  <c r="G33" i="51" s="1"/>
  <c r="I24" i="46"/>
  <c r="F31" i="51"/>
  <c r="F33" i="51" s="1"/>
  <c r="G63" i="38"/>
  <c r="C71" i="38"/>
  <c r="G55" i="38"/>
  <c r="K385" i="55"/>
  <c r="K387" i="55" s="1"/>
  <c r="G101" i="51"/>
  <c r="E150" i="44"/>
  <c r="G107" i="51"/>
  <c r="G108" i="51" s="1"/>
  <c r="J150" i="44"/>
  <c r="G14" i="54"/>
  <c r="J387" i="55"/>
  <c r="C100" i="51"/>
  <c r="C104" i="51" s="1"/>
  <c r="E159" i="55"/>
  <c r="K15" i="61"/>
  <c r="K17" i="61" s="1"/>
  <c r="G62" i="51"/>
  <c r="C26" i="40"/>
  <c r="G64" i="51"/>
  <c r="E26" i="40"/>
  <c r="G63" i="51"/>
  <c r="D26" i="40"/>
  <c r="C64" i="51"/>
  <c r="C67" i="51" s="1"/>
  <c r="O6" i="46"/>
  <c r="G24" i="51"/>
  <c r="C26" i="38"/>
  <c r="G25" i="51"/>
  <c r="D26" i="38"/>
  <c r="C26" i="51"/>
  <c r="C29" i="51" s="1"/>
  <c r="I6" i="46"/>
  <c r="G5" i="51"/>
  <c r="C7" i="51"/>
  <c r="F6" i="46"/>
  <c r="C6" i="51"/>
  <c r="F5" i="46"/>
  <c r="C45" i="51"/>
  <c r="C48" i="51" s="1"/>
  <c r="L6" i="46"/>
  <c r="G55" i="39"/>
  <c r="G120" i="49"/>
  <c r="G122" i="49" s="1"/>
  <c r="I120" i="49"/>
  <c r="I122" i="49" s="1"/>
  <c r="E120" i="49"/>
  <c r="E122" i="49" s="1"/>
  <c r="C19" i="46"/>
  <c r="U19" i="46" s="1"/>
  <c r="G100" i="51"/>
  <c r="N271" i="55"/>
  <c r="C21" i="46"/>
  <c r="G14" i="31" s="1"/>
  <c r="G102" i="51"/>
  <c r="C159" i="55"/>
  <c r="D120" i="49"/>
  <c r="D122" i="49" s="1"/>
  <c r="H120" i="49"/>
  <c r="I20" i="46"/>
  <c r="G26" i="51"/>
  <c r="G24" i="38"/>
  <c r="E31" i="38" s="1"/>
  <c r="J15" i="61"/>
  <c r="I18" i="60"/>
  <c r="I22" i="59"/>
  <c r="N187" i="55"/>
  <c r="D159" i="55"/>
  <c r="C20" i="46"/>
  <c r="U20" i="46" s="1"/>
  <c r="U25" i="46"/>
  <c r="W25" i="46" s="1"/>
  <c r="N231" i="55"/>
  <c r="N362" i="55"/>
  <c r="N167" i="55"/>
  <c r="L279" i="49"/>
  <c r="L281" i="49" s="1"/>
  <c r="F385" i="55"/>
  <c r="N307" i="55"/>
  <c r="N224" i="49"/>
  <c r="N275" i="55"/>
  <c r="J279" i="49"/>
  <c r="J281" i="49" s="1"/>
  <c r="I281" i="49"/>
  <c r="G385" i="55"/>
  <c r="N132" i="49"/>
  <c r="H279" i="49"/>
  <c r="H281" i="49" s="1"/>
  <c r="G279" i="49"/>
  <c r="G281" i="49" s="1"/>
  <c r="E279" i="49"/>
  <c r="E281" i="49" s="1"/>
  <c r="G15" i="31"/>
  <c r="F32" i="3"/>
  <c r="U9" i="46"/>
  <c r="W9" i="46" s="1"/>
  <c r="L69" i="55"/>
  <c r="L11" i="55"/>
  <c r="L15" i="55"/>
  <c r="H159" i="55"/>
  <c r="F120" i="49"/>
  <c r="F122" i="49" s="1"/>
  <c r="L141" i="55"/>
  <c r="L153" i="55" s="1"/>
  <c r="G159" i="55"/>
  <c r="G161" i="55" s="1"/>
  <c r="N259" i="55"/>
  <c r="D78" i="39"/>
  <c r="G56" i="39"/>
  <c r="C78" i="39"/>
  <c r="N255" i="55"/>
  <c r="G68" i="39"/>
  <c r="E71" i="40"/>
  <c r="E73" i="40" s="1"/>
  <c r="O29" i="46"/>
  <c r="D71" i="40"/>
  <c r="D73" i="40" s="1"/>
  <c r="C71" i="40"/>
  <c r="C73" i="40" s="1"/>
  <c r="N358" i="55"/>
  <c r="G67" i="40"/>
  <c r="G63" i="40"/>
  <c r="N346" i="55"/>
  <c r="L122" i="55"/>
  <c r="L124" i="55" s="1"/>
  <c r="L118" i="55"/>
  <c r="N195" i="55"/>
  <c r="G72" i="38"/>
  <c r="G74" i="38" s="1"/>
  <c r="N279" i="55"/>
  <c r="N287" i="55"/>
  <c r="G28" i="31"/>
  <c r="L27" i="49"/>
  <c r="H119" i="49"/>
  <c r="J119" i="49"/>
  <c r="D119" i="49"/>
  <c r="N200" i="49"/>
  <c r="L57" i="49"/>
  <c r="N176" i="49"/>
  <c r="D279" i="49"/>
  <c r="D281" i="49" s="1"/>
  <c r="C281" i="49"/>
  <c r="L15" i="49"/>
  <c r="L31" i="49"/>
  <c r="L103" i="49"/>
  <c r="L115" i="49" s="1"/>
  <c r="N204" i="49"/>
  <c r="K279" i="49"/>
  <c r="K281" i="49" s="1"/>
  <c r="N258" i="49"/>
  <c r="N274" i="49" s="1"/>
  <c r="L11" i="49"/>
  <c r="N128" i="49"/>
  <c r="F80" i="41" l="1"/>
  <c r="H76" i="41"/>
  <c r="H80" i="41" s="1"/>
  <c r="F77" i="41"/>
  <c r="F28" i="41"/>
  <c r="F30" i="41" s="1"/>
  <c r="H8" i="41"/>
  <c r="H28" i="41" s="1"/>
  <c r="H46" i="41"/>
  <c r="H50" i="41" s="1"/>
  <c r="E50" i="41"/>
  <c r="E90" i="41"/>
  <c r="B48" i="51"/>
  <c r="J111" i="55"/>
  <c r="J113" i="55" s="1"/>
  <c r="C20" i="54"/>
  <c r="L19" i="55"/>
  <c r="N379" i="55"/>
  <c r="G12" i="31"/>
  <c r="G13" i="31"/>
  <c r="W20" i="46"/>
  <c r="L155" i="55"/>
  <c r="G52" i="51"/>
  <c r="G67" i="51"/>
  <c r="G77" i="51" s="1"/>
  <c r="G48" i="51"/>
  <c r="G71" i="38"/>
  <c r="F14" i="51"/>
  <c r="E24" i="46"/>
  <c r="T24" i="46" s="1"/>
  <c r="G334" i="55"/>
  <c r="G338" i="55" s="1"/>
  <c r="G384" i="55" s="1"/>
  <c r="F12" i="54" s="1"/>
  <c r="H338" i="55"/>
  <c r="H218" i="55"/>
  <c r="F56" i="40"/>
  <c r="F23" i="40"/>
  <c r="N23" i="46" s="1"/>
  <c r="G19" i="40"/>
  <c r="G23" i="40" s="1"/>
  <c r="D34" i="40" s="1"/>
  <c r="U24" i="46"/>
  <c r="W24" i="46" s="1"/>
  <c r="B108" i="51"/>
  <c r="I29" i="46"/>
  <c r="B15" i="54"/>
  <c r="B20" i="54"/>
  <c r="G10" i="51"/>
  <c r="G20" i="51" s="1"/>
  <c r="F48" i="51"/>
  <c r="F28" i="31"/>
  <c r="F37" i="31" s="1"/>
  <c r="G104" i="51"/>
  <c r="B10" i="51"/>
  <c r="F67" i="51"/>
  <c r="F77" i="51" s="1"/>
  <c r="G75" i="39"/>
  <c r="L29" i="46"/>
  <c r="G76" i="39"/>
  <c r="G78" i="39" s="1"/>
  <c r="F29" i="51"/>
  <c r="F39" i="51" s="1"/>
  <c r="G30" i="38"/>
  <c r="G46" i="38" s="1"/>
  <c r="G79" i="38"/>
  <c r="G95" i="38" s="1"/>
  <c r="D95" i="38"/>
  <c r="E46" i="38"/>
  <c r="B35" i="51" s="1"/>
  <c r="B36" i="51" s="1"/>
  <c r="B39" i="51" s="1"/>
  <c r="G26" i="38"/>
  <c r="G29" i="51"/>
  <c r="G39" i="51" s="1"/>
  <c r="I385" i="55"/>
  <c r="I387" i="55" s="1"/>
  <c r="E161" i="55"/>
  <c r="K29" i="46"/>
  <c r="G35" i="39"/>
  <c r="G30" i="39"/>
  <c r="U6" i="46"/>
  <c r="W6" i="46" s="1"/>
  <c r="T5" i="46"/>
  <c r="F10" i="51"/>
  <c r="T21" i="46"/>
  <c r="H29" i="46"/>
  <c r="U5" i="46"/>
  <c r="W5" i="46" s="1"/>
  <c r="B8" i="54"/>
  <c r="F52" i="51"/>
  <c r="T18" i="46"/>
  <c r="D83" i="39"/>
  <c r="D46" i="39"/>
  <c r="G34" i="39"/>
  <c r="G46" i="39" s="1"/>
  <c r="F7" i="54"/>
  <c r="F11" i="54" s="1"/>
  <c r="T19" i="46"/>
  <c r="B6" i="46"/>
  <c r="U21" i="46"/>
  <c r="W21" i="46" s="1"/>
  <c r="F104" i="51"/>
  <c r="T20" i="46"/>
  <c r="G20" i="54"/>
  <c r="C10" i="54"/>
  <c r="G12" i="54"/>
  <c r="G387" i="55"/>
  <c r="G9" i="54"/>
  <c r="F387" i="55"/>
  <c r="C9" i="54"/>
  <c r="G9" i="31" s="1"/>
  <c r="F161" i="55"/>
  <c r="C7" i="54"/>
  <c r="D161" i="55"/>
  <c r="I159" i="55"/>
  <c r="C8" i="54"/>
  <c r="C161" i="55"/>
  <c r="C10" i="51"/>
  <c r="C385" i="55"/>
  <c r="W19" i="46"/>
  <c r="F279" i="49"/>
  <c r="C13" i="54"/>
  <c r="E385" i="55"/>
  <c r="D385" i="55"/>
  <c r="G37" i="31"/>
  <c r="H90" i="41" l="1"/>
  <c r="H103" i="41" s="1"/>
  <c r="E103" i="41"/>
  <c r="E47" i="41"/>
  <c r="H30" i="41"/>
  <c r="F81" i="41"/>
  <c r="F83" i="41" s="1"/>
  <c r="H77" i="41"/>
  <c r="H81" i="41" s="1"/>
  <c r="H83" i="41" s="1"/>
  <c r="J159" i="55"/>
  <c r="G47" i="39"/>
  <c r="G49" i="39" s="1"/>
  <c r="L12" i="46"/>
  <c r="G16" i="31"/>
  <c r="G18" i="31" s="1"/>
  <c r="G58" i="51"/>
  <c r="N29" i="46"/>
  <c r="E29" i="46"/>
  <c r="F20" i="51"/>
  <c r="N334" i="55"/>
  <c r="N338" i="55" s="1"/>
  <c r="F58" i="51"/>
  <c r="F23" i="46"/>
  <c r="U23" i="46" s="1"/>
  <c r="H335" i="55"/>
  <c r="H327" i="55"/>
  <c r="H384" i="55" s="1"/>
  <c r="N218" i="55"/>
  <c r="T23" i="46"/>
  <c r="D42" i="40"/>
  <c r="D83" i="40"/>
  <c r="G34" i="40"/>
  <c r="G42" i="40" s="1"/>
  <c r="F70" i="40"/>
  <c r="G56" i="40"/>
  <c r="G70" i="40" s="1"/>
  <c r="H219" i="55"/>
  <c r="H328" i="55" s="1"/>
  <c r="F57" i="40"/>
  <c r="F24" i="40"/>
  <c r="F26" i="40" s="1"/>
  <c r="G20" i="40"/>
  <c r="G24" i="40" s="1"/>
  <c r="D35" i="40" s="1"/>
  <c r="H12" i="46"/>
  <c r="H13" i="46" s="1"/>
  <c r="G10" i="54"/>
  <c r="D80" i="38"/>
  <c r="G31" i="38"/>
  <c r="E47" i="38"/>
  <c r="E49" i="38" s="1"/>
  <c r="D47" i="39"/>
  <c r="D49" i="39" s="1"/>
  <c r="D84" i="39"/>
  <c r="G84" i="39" s="1"/>
  <c r="G96" i="39" s="1"/>
  <c r="G98" i="39" s="1"/>
  <c r="J161" i="55"/>
  <c r="D95" i="39"/>
  <c r="G83" i="39"/>
  <c r="G95" i="39" s="1"/>
  <c r="B54" i="51"/>
  <c r="B55" i="51" s="1"/>
  <c r="B58" i="51" s="1"/>
  <c r="K12" i="46"/>
  <c r="T6" i="46"/>
  <c r="C11" i="54"/>
  <c r="F281" i="49"/>
  <c r="G7" i="54"/>
  <c r="D387" i="55"/>
  <c r="G8" i="54"/>
  <c r="E387" i="55"/>
  <c r="G6" i="54"/>
  <c r="C387" i="55"/>
  <c r="C12" i="54"/>
  <c r="C15" i="54" s="1"/>
  <c r="I161" i="55"/>
  <c r="E51" i="41" l="1"/>
  <c r="E53" i="41" s="1"/>
  <c r="E91" i="41"/>
  <c r="H47" i="41"/>
  <c r="G47" i="38"/>
  <c r="G49" i="38" s="1"/>
  <c r="I12" i="46"/>
  <c r="I13" i="46" s="1"/>
  <c r="B16" i="51"/>
  <c r="B17" i="51" s="1"/>
  <c r="B20" i="51" s="1"/>
  <c r="E12" i="46"/>
  <c r="E13" i="46" s="1"/>
  <c r="F29" i="46"/>
  <c r="W23" i="46"/>
  <c r="H339" i="55"/>
  <c r="N335" i="55"/>
  <c r="N339" i="55" s="1"/>
  <c r="G26" i="40"/>
  <c r="F71" i="40"/>
  <c r="F73" i="40" s="1"/>
  <c r="G57" i="40"/>
  <c r="G71" i="40" s="1"/>
  <c r="G73" i="40" s="1"/>
  <c r="N12" i="46"/>
  <c r="N13" i="46" s="1"/>
  <c r="B73" i="51"/>
  <c r="B74" i="51" s="1"/>
  <c r="B77" i="51" s="1"/>
  <c r="N219" i="55"/>
  <c r="N328" i="55" s="1"/>
  <c r="M22" i="44"/>
  <c r="D91" i="40"/>
  <c r="G83" i="40"/>
  <c r="G91" i="40" s="1"/>
  <c r="F13" i="54"/>
  <c r="F15" i="54" s="1"/>
  <c r="C54" i="51"/>
  <c r="D96" i="39"/>
  <c r="D98" i="39" s="1"/>
  <c r="C35" i="51"/>
  <c r="C36" i="51" s="1"/>
  <c r="C39" i="51" s="1"/>
  <c r="D96" i="38"/>
  <c r="D98" i="38" s="1"/>
  <c r="G80" i="38"/>
  <c r="G96" i="38" s="1"/>
  <c r="G98" i="38" s="1"/>
  <c r="L13" i="46"/>
  <c r="G11" i="54"/>
  <c r="C16" i="51"/>
  <c r="K13" i="46"/>
  <c r="H51" i="41" l="1"/>
  <c r="H53" i="41" s="1"/>
  <c r="F12" i="46"/>
  <c r="F13" i="46" s="1"/>
  <c r="H91" i="41"/>
  <c r="H104" i="41" s="1"/>
  <c r="H106" i="41" s="1"/>
  <c r="E104" i="41"/>
  <c r="E106" i="41" s="1"/>
  <c r="C55" i="51"/>
  <c r="C58" i="51" s="1"/>
  <c r="N385" i="55"/>
  <c r="N387" i="55" s="1"/>
  <c r="F110" i="51"/>
  <c r="F113" i="51" s="1"/>
  <c r="H385" i="55"/>
  <c r="H387" i="55" s="1"/>
  <c r="M147" i="44"/>
  <c r="M143" i="49"/>
  <c r="F45" i="31"/>
  <c r="F47" i="31" s="1"/>
  <c r="N22" i="44"/>
  <c r="D43" i="40"/>
  <c r="D84" i="40"/>
  <c r="G35" i="40"/>
  <c r="O12" i="46" s="1"/>
  <c r="C17" i="51"/>
  <c r="C20" i="51" s="1"/>
  <c r="G43" i="40" l="1"/>
  <c r="G45" i="40" s="1"/>
  <c r="G13" i="54"/>
  <c r="G15" i="54" s="1"/>
  <c r="G22" i="54" s="1"/>
  <c r="O13" i="46"/>
  <c r="G115" i="51"/>
  <c r="G47" i="31"/>
  <c r="G54" i="31" s="1"/>
  <c r="G84" i="40"/>
  <c r="D92" i="40"/>
  <c r="D94" i="40" s="1"/>
  <c r="F54" i="31"/>
  <c r="C73" i="51"/>
  <c r="C74" i="51" s="1"/>
  <c r="C77" i="51" s="1"/>
  <c r="D45" i="40"/>
  <c r="N23" i="44"/>
  <c r="N148" i="44" s="1"/>
  <c r="M144" i="49"/>
  <c r="M244" i="49" s="1"/>
  <c r="M243" i="49"/>
  <c r="M278" i="49" s="1"/>
  <c r="N143" i="49"/>
  <c r="B26" i="46"/>
  <c r="T26" i="46" s="1"/>
  <c r="G92" i="40" l="1"/>
  <c r="G94" i="40" s="1"/>
  <c r="N150" i="44"/>
  <c r="N144" i="49"/>
  <c r="N244" i="49" s="1"/>
  <c r="C26" i="46"/>
  <c r="M150" i="44"/>
  <c r="N279" i="49" l="1"/>
  <c r="N281" i="49" s="1"/>
  <c r="U26" i="46"/>
  <c r="C29" i="46"/>
  <c r="M279" i="49"/>
  <c r="M281" i="49" s="1"/>
  <c r="W26" i="46" l="1"/>
  <c r="U29" i="46"/>
  <c r="U31" i="46" s="1"/>
  <c r="W31" i="46" l="1"/>
  <c r="W29" i="46"/>
  <c r="H52" i="31"/>
  <c r="L31" i="45"/>
  <c r="F140" i="55"/>
  <c r="F152" i="55" s="1"/>
  <c r="F158" i="55" s="1"/>
  <c r="B9" i="54" s="1"/>
  <c r="B11" i="54" s="1"/>
  <c r="F102" i="49"/>
  <c r="L102" i="49" s="1"/>
  <c r="L114" i="49" s="1"/>
  <c r="F107" i="45"/>
  <c r="B102" i="51" s="1"/>
  <c r="B104" i="51" s="1"/>
  <c r="C26" i="43"/>
  <c r="B7" i="46" l="1"/>
  <c r="C23" i="43"/>
  <c r="F8" i="31"/>
  <c r="F9" i="31" s="1"/>
  <c r="F18" i="31" s="1"/>
  <c r="F114" i="49"/>
  <c r="F119" i="49" s="1"/>
  <c r="L140" i="55"/>
  <c r="L152" i="55" s="1"/>
  <c r="C61" i="43" l="1"/>
  <c r="T7" i="46"/>
  <c r="U7" i="46" l="1"/>
  <c r="W7" i="46" l="1"/>
  <c r="B109" i="51"/>
  <c r="B112" i="51" s="1"/>
  <c r="B115" i="51" s="1"/>
  <c r="L103" i="45"/>
  <c r="L107" i="45" s="1"/>
  <c r="K107" i="45"/>
  <c r="F41" i="31" s="1"/>
  <c r="K106" i="55"/>
  <c r="L106" i="55" s="1"/>
  <c r="L110" i="55" s="1"/>
  <c r="L158" i="55" s="1"/>
  <c r="K86" i="49"/>
  <c r="K90" i="49" s="1"/>
  <c r="F48" i="31" l="1"/>
  <c r="F53" i="31"/>
  <c r="F56" i="31" s="1"/>
  <c r="B12" i="46"/>
  <c r="K6" i="44"/>
  <c r="N6" i="44" s="1"/>
  <c r="N147" i="44" s="1"/>
  <c r="M90" i="49"/>
  <c r="K119" i="49"/>
  <c r="L86" i="49"/>
  <c r="L90" i="49" s="1"/>
  <c r="L119" i="49" s="1"/>
  <c r="B113" i="51"/>
  <c r="K110" i="55"/>
  <c r="T12" i="46" l="1"/>
  <c r="T13" i="46" s="1"/>
  <c r="T15" i="46" s="1"/>
  <c r="B13" i="46"/>
  <c r="B27" i="46"/>
  <c r="K147" i="44"/>
  <c r="F114" i="51" s="1"/>
  <c r="F115" i="51" s="1"/>
  <c r="K158" i="55"/>
  <c r="M110" i="55"/>
  <c r="B29" i="46" l="1"/>
  <c r="B17" i="54"/>
  <c r="B18" i="54" s="1"/>
  <c r="B19" i="54" s="1"/>
  <c r="B22" i="54" s="1"/>
  <c r="K166" i="55"/>
  <c r="K127" i="49"/>
  <c r="T27" i="46"/>
  <c r="T29" i="46" s="1"/>
  <c r="T31" i="46" s="1"/>
  <c r="K327" i="55" l="1"/>
  <c r="K384" i="55" s="1"/>
  <c r="F20" i="54" s="1"/>
  <c r="F22" i="54" s="1"/>
  <c r="N166" i="55"/>
  <c r="K243" i="49"/>
  <c r="K278" i="49" s="1"/>
  <c r="N127" i="49"/>
  <c r="N243" i="49" s="1"/>
  <c r="N278" i="49" s="1"/>
  <c r="N327" i="55" l="1"/>
  <c r="N384" i="55" s="1"/>
  <c r="K107" i="55"/>
  <c r="K108" i="45"/>
  <c r="K110" i="45" s="1"/>
  <c r="D56" i="43"/>
  <c r="D61" i="43" l="1"/>
  <c r="F61" i="43" s="1"/>
  <c r="F56" i="43"/>
  <c r="L107" i="55"/>
  <c r="L111" i="55" s="1"/>
  <c r="L113" i="55" s="1"/>
  <c r="L108" i="45"/>
  <c r="L110" i="45" s="1"/>
  <c r="N108" i="45"/>
  <c r="K87" i="49"/>
  <c r="C12" i="46"/>
  <c r="G41" i="31"/>
  <c r="K111" i="55"/>
  <c r="C109" i="51"/>
  <c r="C112" i="51" s="1"/>
  <c r="L159" i="55" l="1"/>
  <c r="L161" i="55" s="1"/>
  <c r="C113" i="51"/>
  <c r="C115" i="51"/>
  <c r="G48" i="31"/>
  <c r="G53" i="31"/>
  <c r="G56" i="31" s="1"/>
  <c r="G58" i="31" s="1"/>
  <c r="G59" i="31" s="1"/>
  <c r="L87" i="49"/>
  <c r="K91" i="49"/>
  <c r="K113" i="55"/>
  <c r="N111" i="55"/>
  <c r="K159" i="55"/>
  <c r="U12" i="46"/>
  <c r="C13" i="46"/>
  <c r="L91" i="49" l="1"/>
  <c r="L120" i="49" s="1"/>
  <c r="L122" i="49" s="1"/>
  <c r="K120" i="49"/>
  <c r="M91" i="49"/>
  <c r="W12" i="46"/>
  <c r="U13" i="46"/>
  <c r="U15" i="46" s="1"/>
  <c r="N159" i="55"/>
  <c r="K161" i="55"/>
  <c r="C17" i="54"/>
  <c r="C18" i="54" s="1"/>
  <c r="C19" i="54" s="1"/>
  <c r="C22" i="54" s="1"/>
  <c r="W15" i="46" l="1"/>
  <c r="W13" i="46"/>
  <c r="K122" i="49"/>
  <c r="N120" i="4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Bugyi Polgármesteri Hivatal</author>
  </authors>
  <commentList>
    <comment ref="B24" authorId="0" shapeId="0" xr:uid="{00000000-0006-0000-0100-000001000000}">
      <text>
        <r>
          <rPr>
            <b/>
            <sz val="8"/>
            <color indexed="81"/>
            <rFont val="Tahoma"/>
            <family val="2"/>
            <charset val="238"/>
          </rPr>
          <t>Bugyi Polgármesteri Hivatal: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Penzugy</author>
  </authors>
  <commentList>
    <comment ref="E179" authorId="0" shapeId="0" xr:uid="{112BE298-8BD0-409E-87D5-07F9F987D86A}">
      <text>
        <r>
          <rPr>
            <b/>
            <sz val="9"/>
            <color indexed="81"/>
            <rFont val="Tahoma"/>
            <family val="2"/>
            <charset val="238"/>
          </rPr>
          <t>Penzugy: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<sst xmlns="http://schemas.openxmlformats.org/spreadsheetml/2006/main" count="8048" uniqueCount="1511">
  <si>
    <t>Összesen:</t>
  </si>
  <si>
    <t>Közvilágítás</t>
  </si>
  <si>
    <t>Önk. Ig. tevékenysége</t>
  </si>
  <si>
    <t>Könyvtár</t>
  </si>
  <si>
    <t>FELÚJÍTÁS</t>
  </si>
  <si>
    <t>Felújítási és felhalmozási kiadások együtt:</t>
  </si>
  <si>
    <t>Össszesen</t>
  </si>
  <si>
    <t>Működési célú bevételek összesen</t>
  </si>
  <si>
    <t>Személyi juttatások</t>
  </si>
  <si>
    <t>Működési célú kiadások összesen</t>
  </si>
  <si>
    <t>Önkormányzatok felhalmozási és tőke jell. bevételei</t>
  </si>
  <si>
    <t>Felhalmozási ÁFA visszatérülések</t>
  </si>
  <si>
    <t>Felhalmozási bevételek összesen</t>
  </si>
  <si>
    <t>Felhalmozási kiadások (ÁFA-val együtt)</t>
  </si>
  <si>
    <t>Felújítások kiadások (ÁFA-val együtt)</t>
  </si>
  <si>
    <t>Felhalmozási kiadások összesen</t>
  </si>
  <si>
    <t>Önkormányzat bevételei összesen</t>
  </si>
  <si>
    <t>Önkormányzat kiadásai összesen</t>
  </si>
  <si>
    <t>Dologi kiadások</t>
  </si>
  <si>
    <t>Össz.</t>
  </si>
  <si>
    <t xml:space="preserve">                    Felújítási és felhalmozási  kiadások részletezése</t>
  </si>
  <si>
    <t>főfogl.</t>
  </si>
  <si>
    <t>részfogl.</t>
  </si>
  <si>
    <t xml:space="preserve">                  </t>
  </si>
  <si>
    <t>Önk. ktgv-i támogatása és átengedett szja</t>
  </si>
  <si>
    <t>Önkormányzatok sajátos felhalmozási és tőke bevételei</t>
  </si>
  <si>
    <t xml:space="preserve">  Gyermekek táboroztatásának tám.</t>
  </si>
  <si>
    <t xml:space="preserve">  Gyáli Kistérség tagdíj</t>
  </si>
  <si>
    <t>Polgármesteri Hivatal</t>
  </si>
  <si>
    <t xml:space="preserve">Felj. célú támogatás </t>
  </si>
  <si>
    <t>Bevételek</t>
  </si>
  <si>
    <t>Tartalék</t>
  </si>
  <si>
    <t>adatok ezer Ft-ban</t>
  </si>
  <si>
    <t>Összesen</t>
  </si>
  <si>
    <t xml:space="preserve">Város és községgazd. </t>
  </si>
  <si>
    <t>Napköziotthonos Óvoda</t>
  </si>
  <si>
    <t>Személyi 
juttatások</t>
  </si>
  <si>
    <t>Fin. 
Kiadás</t>
  </si>
  <si>
    <t xml:space="preserve">    - igazgatás</t>
  </si>
  <si>
    <t xml:space="preserve">    </t>
  </si>
  <si>
    <t xml:space="preserve">Munkatv. </t>
  </si>
  <si>
    <t>Közalkalmazottak</t>
  </si>
  <si>
    <t xml:space="preserve">   - közterület-felügyelő</t>
  </si>
  <si>
    <t xml:space="preserve">    - óvodai nevelés</t>
  </si>
  <si>
    <t xml:space="preserve">   - művelődési ház</t>
  </si>
  <si>
    <t xml:space="preserve">   - könyvtár</t>
  </si>
  <si>
    <t xml:space="preserve">    - település üzemeltetés</t>
  </si>
  <si>
    <t xml:space="preserve">   - mezei őrszolgálat</t>
  </si>
  <si>
    <t xml:space="preserve">Dologi kiadások </t>
  </si>
  <si>
    <t>1+....4 (5)</t>
  </si>
  <si>
    <t>A felhalmozási célú hiány finanszírozása külső forrással(hitel)</t>
  </si>
  <si>
    <t>6+..11(12)</t>
  </si>
  <si>
    <t>Értékesített tárgyi eszközök, imm.j. utáni áfa befiz</t>
  </si>
  <si>
    <t>BEVÉTELEK</t>
  </si>
  <si>
    <t>KIADÁSOK</t>
  </si>
  <si>
    <t>Eu-s támogatás</t>
  </si>
  <si>
    <t>Önkormányzati saját forrás</t>
  </si>
  <si>
    <t xml:space="preserve">Iparűzési adó </t>
  </si>
  <si>
    <t>mentesség összege</t>
  </si>
  <si>
    <t>kedvezmény összege</t>
  </si>
  <si>
    <t xml:space="preserve">Gépráműadó </t>
  </si>
  <si>
    <t xml:space="preserve">2. Helyi adónál, gépjárműadónál biztosított kedvezmény, mentesség összege </t>
  </si>
  <si>
    <t>Finanszírozási bevételek összesen:</t>
  </si>
  <si>
    <t xml:space="preserve">Finanszírozási kiadások összesen: </t>
  </si>
  <si>
    <t>Értékesített tárgyi eszközök és imm. Javak Áfa-ja</t>
  </si>
  <si>
    <t>Hosszú lejáratú hitel</t>
  </si>
  <si>
    <t>13+..19 (20)</t>
  </si>
  <si>
    <t>5. Lakosság részére lakásépítéshez, lakásfelújításhoz nyújtott kölcsönök elengedésének összege                                                                                                            0</t>
  </si>
  <si>
    <t>Munkáltatói
járulékok</t>
  </si>
  <si>
    <t>Dologi 
kiadások</t>
  </si>
  <si>
    <t>Költségvetési kiadás összesen</t>
  </si>
  <si>
    <t>Intézményi
működési 
bevétel</t>
  </si>
  <si>
    <t>Költségvetési bevétel összesen</t>
  </si>
  <si>
    <t>Átvett 
pénzeszköz</t>
  </si>
  <si>
    <t>Közművelődési Intézmény</t>
  </si>
  <si>
    <t>Központi költségvetésből származó egyéb tám.</t>
  </si>
  <si>
    <t>EU forrásból megvalósuló porjekt bevétele</t>
  </si>
  <si>
    <t>Iparűzési adó</t>
  </si>
  <si>
    <t>Felhalmozási bevételek</t>
  </si>
  <si>
    <t>BEVÉTELEK ÖSSZESEN</t>
  </si>
  <si>
    <t>Támogatások/Átvett pénzeszközök</t>
  </si>
  <si>
    <t>Mezei őrszolgálat működéséhez</t>
  </si>
  <si>
    <t>Dologi
kiadások</t>
  </si>
  <si>
    <t>Ált.
tartalék</t>
  </si>
  <si>
    <t>BERUHÁZÁS</t>
  </si>
  <si>
    <t>Finanszírozási műveletek</t>
  </si>
  <si>
    <t>Háziorvosi ügyeleti ellátás</t>
  </si>
  <si>
    <t>Ifjúságegészségügyi ellátás</t>
  </si>
  <si>
    <t>Család és nővédelmi gondozás</t>
  </si>
  <si>
    <t>Gyermekjóléti szolg</t>
  </si>
  <si>
    <t>Bugyi Nagyközség Önkormányzata</t>
  </si>
  <si>
    <t>Településfejlesztési-ellátási és üzemeltetési szerv</t>
  </si>
  <si>
    <t>Köztisztv.</t>
  </si>
  <si>
    <t>Közcélú
 fogl</t>
  </si>
  <si>
    <t xml:space="preserve">Bevételek </t>
  </si>
  <si>
    <t>Önkormányzat</t>
  </si>
  <si>
    <t>TEFÜSZ</t>
  </si>
  <si>
    <t>Polgármest.
Hivatal</t>
  </si>
  <si>
    <t>Napköziotthonos 
Óvoda</t>
  </si>
  <si>
    <t>Kiadások</t>
  </si>
  <si>
    <t>Beruházások</t>
  </si>
  <si>
    <t>Felújítások</t>
  </si>
  <si>
    <t>Finanszírozási kiadások</t>
  </si>
  <si>
    <t>Általános Tartalék</t>
  </si>
  <si>
    <t>Céltartalék</t>
  </si>
  <si>
    <t xml:space="preserve">  Értetek Veletek Alapítvány étkezési költség támogatása</t>
  </si>
  <si>
    <t>Közterület rendjének fenntartása</t>
  </si>
  <si>
    <t>Normatív
hozzájárulások</t>
  </si>
  <si>
    <t>EU 
támogatás</t>
  </si>
  <si>
    <t>Fin. 
Bevételek</t>
  </si>
  <si>
    <t>talajterhelési díj</t>
  </si>
  <si>
    <t>Civil szervezetek működési támogatása</t>
  </si>
  <si>
    <t xml:space="preserve">Bugyi Nagyközség Önkormányzata </t>
  </si>
  <si>
    <t>Működési célú költségvetési többlet</t>
  </si>
  <si>
    <t xml:space="preserve">Felhalmozási bevételi többlet igénybev. a műk-i hiány fin-ra: </t>
  </si>
  <si>
    <t xml:space="preserve">    - védőnői szolgálat</t>
  </si>
  <si>
    <t>Bevételek összesen</t>
  </si>
  <si>
    <t>Kiadások összesen</t>
  </si>
  <si>
    <t xml:space="preserve">                                                                            </t>
  </si>
  <si>
    <t>Cél
tartalék</t>
  </si>
  <si>
    <t>Lakossági járdaépítések önkormányzati támogatással</t>
  </si>
  <si>
    <t>Bugyi Nagyközség Önkormányzatának az európai uniós forrásból finanszírozott támogatással megvalósuló projektek bevételei és kiadásai (adatok ezer forintban)</t>
  </si>
  <si>
    <t>Kivitelezési költség</t>
  </si>
  <si>
    <t xml:space="preserve">   </t>
  </si>
  <si>
    <t>III. Finanszírozási célú bevételek és kiadások</t>
  </si>
  <si>
    <t>II. Felhalmozási célú bevételek és kiadások</t>
  </si>
  <si>
    <t xml:space="preserve">                                                                                      </t>
  </si>
  <si>
    <t xml:space="preserve">                </t>
  </si>
  <si>
    <t>Beruházások, felújítások FAD befizetés</t>
  </si>
  <si>
    <t>21+.…25(26)</t>
  </si>
  <si>
    <t>A költségvetési hiány fin.külső forrással (folyószámlahitel)</t>
  </si>
  <si>
    <t xml:space="preserve">  -óvodapedagógusok és a nevelő munkát segítők bértámog.</t>
  </si>
  <si>
    <t xml:space="preserve">  -óvoda működési támogatás</t>
  </si>
  <si>
    <t xml:space="preserve">  -ingyenes és kedvezményes gyermekétkeztetés</t>
  </si>
  <si>
    <t xml:space="preserve">  -könyvtári, közművelődési támogatás</t>
  </si>
  <si>
    <t>Szenyvízgyűjtése és kezelése</t>
  </si>
  <si>
    <t>TB Alaptól védőnők és iskola eü-i feladatokra, háziorvosi szolg</t>
  </si>
  <si>
    <t>Család és nővédelmi eü-i gondozás</t>
  </si>
  <si>
    <t>Szennyvízelvezetés és kezelés</t>
  </si>
  <si>
    <t>Zöldterület kezelés(terek)</t>
  </si>
  <si>
    <t xml:space="preserve">Kivitelezési költség áfa </t>
  </si>
  <si>
    <t>1. Ellátottak térítési díjának, kártérítésének méltányossági alapon történő elengedésének összege</t>
  </si>
  <si>
    <t>3. Helyiségek, eszközök hasznosításából származó bev-ből nyújtot kedv., mentesség összege</t>
  </si>
  <si>
    <t>4. Egyéb nyújtott kedvezmény vagy kölcsön elengedésének összege</t>
  </si>
  <si>
    <t>Bessenyei Gy. Művelődési Ház és Könyvtár "IKSZT"</t>
  </si>
  <si>
    <t>Kezességvállalásból fennálló kötelezettség</t>
  </si>
  <si>
    <t>Felhalmozási célú költségvetési hiány</t>
  </si>
  <si>
    <t>Támogatásértékű felhalmozási célú pénzeszköz átvétel</t>
  </si>
  <si>
    <t>Támogatásért. felhalmozási célú pénzeszközátadás</t>
  </si>
  <si>
    <t>Közhalatmi bevételek</t>
  </si>
  <si>
    <t>Kötelező feladatok</t>
  </si>
  <si>
    <t>Kötelező feldatok</t>
  </si>
  <si>
    <t>Önként vállalt feladat</t>
  </si>
  <si>
    <t>Önként vállalt feladatok</t>
  </si>
  <si>
    <t>Államigazgatási feladat</t>
  </si>
  <si>
    <t>Közhatalmi bevételek</t>
  </si>
  <si>
    <t>*A fejlesztési célokhoz a Stabilitási tv. 3. § (1) bekezdése szerinti adósságot keletkeztető ügylet megkötése válhat szükségessé</t>
  </si>
  <si>
    <t>Az önkormányzat saját bevételének minősül</t>
  </si>
  <si>
    <t>II. A Stabilitási törvény 45. § (1) bekezdése alapján kiadott felhatalmazás szerint a 353/2011. (XII.30.) korm rendelet szerinti 
saját bevétel</t>
  </si>
  <si>
    <t xml:space="preserve">                           az osztalék, a koncessziós díj és a hozambevétel,</t>
  </si>
  <si>
    <t xml:space="preserve">                           bírság-, pótlék- és díjbevétel, valamint</t>
  </si>
  <si>
    <t xml:space="preserve">                          a kezességvállalással kapcsolatos megtérülés.</t>
  </si>
  <si>
    <t xml:space="preserve">                           az önk. vagyon és az önk.megillető vagyoni ér. jog ért.és haszn.származó bevétel,</t>
  </si>
  <si>
    <t xml:space="preserve">                           a tárgyi eszköz és az immat.jószág, részvény, részes. vállalat ért. vagy privatizáció bev.,</t>
  </si>
  <si>
    <t>MVH Területalapú támogatás</t>
  </si>
  <si>
    <t>Bugyi Nagyközség Polgármesteri Hivatala</t>
  </si>
  <si>
    <t>Működési bevételek összesen</t>
  </si>
  <si>
    <t>Irányító szervtől kapott támgoatás</t>
  </si>
  <si>
    <t>Költségvetési bevételek összesen</t>
  </si>
  <si>
    <t>Működési kiadások összesen</t>
  </si>
  <si>
    <t>Felújítások áfával</t>
  </si>
  <si>
    <t>Felhalmozási kiadások összesen:</t>
  </si>
  <si>
    <t>Lekötött betét feloldása</t>
  </si>
  <si>
    <t>Bevételek mindösszesen</t>
  </si>
  <si>
    <t>Kiadások mindösszesen.</t>
  </si>
  <si>
    <t>Bugyi Nagyk. Önk. Településfejl.-ellátási és üz. Szerv</t>
  </si>
  <si>
    <t>Költségvetési kiadások összesen.</t>
  </si>
  <si>
    <t>Az önkormányzat saját bevételének 50 %-a</t>
  </si>
  <si>
    <t>Költségvetési szerv</t>
  </si>
  <si>
    <t>Közfoglalkoztatottak száma</t>
  </si>
  <si>
    <t xml:space="preserve">  Bugyelláris Egyesület Tájház működtetésének támogatása</t>
  </si>
  <si>
    <t>Önkormányzatok működési támogatása</t>
  </si>
  <si>
    <t>Állami támogatások</t>
  </si>
  <si>
    <t>Egyes köznevelési feladatok támgoatása</t>
  </si>
  <si>
    <t>Szociális, gyermekétkeztetési feladatok támogatása</t>
  </si>
  <si>
    <t>Kulturális feladatok támogatása</t>
  </si>
  <si>
    <t>Korm. 
funkció</t>
  </si>
  <si>
    <t>Kormányzati funkció 
megnevezése</t>
  </si>
  <si>
    <t>Működési 
bevételek</t>
  </si>
  <si>
    <t>Közhatalmi
bevételek</t>
  </si>
  <si>
    <t>Felhalmozási
bevételek</t>
  </si>
  <si>
    <t>Működésicélra átvett
 pénzeszk</t>
  </si>
  <si>
    <t>Felhalmozási célra átvett pénzeszközök</t>
  </si>
  <si>
    <t>Az önkormányzat általános működésének és ágazati feladatainak támogatása</t>
  </si>
  <si>
    <t xml:space="preserve">  -önkormányzat működésének támogatása</t>
  </si>
  <si>
    <t>Korm. 
Funkció</t>
  </si>
  <si>
    <t>Kormányzati funkció megnevezése</t>
  </si>
  <si>
    <t>Munkaadókat terhelő járulékok és Szoc hj. Adó</t>
  </si>
  <si>
    <t>Ellátottak pénzbeli juttatásai</t>
  </si>
  <si>
    <t>Egyéb működési célú kiadások</t>
  </si>
  <si>
    <t>Korm.
Funkció</t>
  </si>
  <si>
    <t>011130</t>
  </si>
  <si>
    <t>031030</t>
  </si>
  <si>
    <t>091110</t>
  </si>
  <si>
    <t>Óvodai nevelés, ellátás szakmai feladatai</t>
  </si>
  <si>
    <t>091140</t>
  </si>
  <si>
    <t>Óvodai nevelés, ellátás működési feladatai</t>
  </si>
  <si>
    <t>091120</t>
  </si>
  <si>
    <t>Sajátos nevelési igényű gyerekek óvodai nevelés</t>
  </si>
  <si>
    <t>082044</t>
  </si>
  <si>
    <t>082091</t>
  </si>
  <si>
    <t>013350</t>
  </si>
  <si>
    <t>Önk-i vagyonnal való gazdálkodás</t>
  </si>
  <si>
    <t>041233</t>
  </si>
  <si>
    <t>Hosszabb időtartamú közfoglalkoztatás</t>
  </si>
  <si>
    <t>045160</t>
  </si>
  <si>
    <t>Közutak fenntartása</t>
  </si>
  <si>
    <t>066020</t>
  </si>
  <si>
    <t>Önk-i vagyonnal való gazd</t>
  </si>
  <si>
    <t>031060</t>
  </si>
  <si>
    <t>Bűnmegelőzés</t>
  </si>
  <si>
    <t>042120</t>
  </si>
  <si>
    <t>Mezőgazdasági támogatások</t>
  </si>
  <si>
    <t>047120</t>
  </si>
  <si>
    <t>Piac üzemeltetés</t>
  </si>
  <si>
    <t>052080</t>
  </si>
  <si>
    <t>063080</t>
  </si>
  <si>
    <t>Vízellátással kapcsolatosközmű fennt</t>
  </si>
  <si>
    <t>072111</t>
  </si>
  <si>
    <t>Háziorvosi alapellátás</t>
  </si>
  <si>
    <t>072112</t>
  </si>
  <si>
    <t>074031</t>
  </si>
  <si>
    <t>074032</t>
  </si>
  <si>
    <t>074051</t>
  </si>
  <si>
    <t>Nem fertőző megbetegedések megelőz</t>
  </si>
  <si>
    <t>083030</t>
  </si>
  <si>
    <t>Egyéb kiadói tevékenység</t>
  </si>
  <si>
    <t>104042</t>
  </si>
  <si>
    <t>104051</t>
  </si>
  <si>
    <t>Gyermekvédelmi támogatás</t>
  </si>
  <si>
    <t>106020</t>
  </si>
  <si>
    <t>Lakáfenntartási ellátások</t>
  </si>
  <si>
    <t>107060</t>
  </si>
  <si>
    <t>Egyéb szoc. Pénzbeli és természetb. Ell</t>
  </si>
  <si>
    <t>045150</t>
  </si>
  <si>
    <t>Egyéb szárazföldi személyszáll</t>
  </si>
  <si>
    <t>064010</t>
  </si>
  <si>
    <t>066010</t>
  </si>
  <si>
    <t>900060</t>
  </si>
  <si>
    <t>084031</t>
  </si>
  <si>
    <t>084032</t>
  </si>
  <si>
    <t>Civil szervezetek programtámogatása</t>
  </si>
  <si>
    <t>Vízellátással kapcs. Közmű fennt</t>
  </si>
  <si>
    <t>Ön-ki vagyonnal való gazd(bérbeadás)</t>
  </si>
  <si>
    <t>018030</t>
  </si>
  <si>
    <t>Támogatási célú finansz.műveletek</t>
  </si>
  <si>
    <t>Támogatási célú finanszírozási műveletek</t>
  </si>
  <si>
    <t>Finanszírozási
bevétel</t>
  </si>
  <si>
    <t>Finanszírozási
bevételek</t>
  </si>
  <si>
    <t>Finanszírozási 
bevételek</t>
  </si>
  <si>
    <t>Támogatási célú finanszírozási műveltek</t>
  </si>
  <si>
    <t>Város és községgazdálkodás</t>
  </si>
  <si>
    <t>Iskolai, diáksport tev. Támogatása</t>
  </si>
  <si>
    <t>072122</t>
  </si>
  <si>
    <t>018010</t>
  </si>
  <si>
    <t>Önkormányzatok elszám. Kp.-i ktgv. Szerv</t>
  </si>
  <si>
    <t>gépjárműadó</t>
  </si>
  <si>
    <t>egyéb közhatalmi bevétel</t>
  </si>
  <si>
    <t>Működési bevételek</t>
  </si>
  <si>
    <t>Működési célú tám. Áht belülről</t>
  </si>
  <si>
    <t>Felhalmozási célú tám. Áht. Belülről</t>
  </si>
  <si>
    <t>Működési célra átvett pénzeszközök</t>
  </si>
  <si>
    <t>Finanszírozási bevételek</t>
  </si>
  <si>
    <t>Munkaadókat terhelő jár. És szoc hj adó</t>
  </si>
  <si>
    <t>Egyéb felhalmozási célú kiadások</t>
  </si>
  <si>
    <t xml:space="preserve">   - településőr</t>
  </si>
  <si>
    <t xml:space="preserve">047120 </t>
  </si>
  <si>
    <t>Piac üzemeltetése</t>
  </si>
  <si>
    <t>Ifjúság-egészségügyi gondozás</t>
  </si>
  <si>
    <t>Munkaadókat terhelő járulékok és szoc hj adó</t>
  </si>
  <si>
    <t>Költségvetési szerveknek átadott finanszírozás</t>
  </si>
  <si>
    <t>27+29(30)</t>
  </si>
  <si>
    <t>05+20+26(31)</t>
  </si>
  <si>
    <t>12+25+30(32)</t>
  </si>
  <si>
    <t>31-32    (33)</t>
  </si>
  <si>
    <t>Felhalmozás-felújítás</t>
  </si>
  <si>
    <t>Arany J. u. gyalogátkelő hely kialakítása</t>
  </si>
  <si>
    <t>Felhalmozási kiadások</t>
  </si>
  <si>
    <t>Működési bevétel</t>
  </si>
  <si>
    <t>Felhalmozási célra átvett péneszk</t>
  </si>
  <si>
    <t>Munkaadókat terhelő jár és szoc. Hj. Adó</t>
  </si>
  <si>
    <t>Ellátottak pénzbelijuttatásai</t>
  </si>
  <si>
    <t>Beruházások áfával</t>
  </si>
  <si>
    <t>Finanszírozási bevételek összesen</t>
  </si>
  <si>
    <t>Normatív állami hozzájárulások</t>
  </si>
  <si>
    <t>Egyéb működési célő kiadások</t>
  </si>
  <si>
    <t>Intézményeknek folyósított támogatás</t>
  </si>
  <si>
    <t>Bugyi Nagyközség Önkormányzatának a Stabilitási törvény 3. § (1) bekezdése szerinti 
adósságot keletkeztető ügyletekből és
kezességvállalásból fennálló kötelezettségei, valamint saját bevételek három évre várható összege</t>
  </si>
  <si>
    <t>I. A Stabilitási törvény 3. § (1) bekezdése szerinti adósságok keletkeztető ügyletek</t>
  </si>
  <si>
    <t xml:space="preserve">  - hitel, kölcsön felvétele, átvállalás</t>
  </si>
  <si>
    <t xml:space="preserve">  - hitelviszonyt megtestesítő értékpapír forgalomba hozatala</t>
  </si>
  <si>
    <t xml:space="preserve">  - váltó kibocsátása</t>
  </si>
  <si>
    <t xml:space="preserve">  - visszavásárlási köt.kikötésével megkötött adásv. Szerz</t>
  </si>
  <si>
    <t xml:space="preserve"> </t>
  </si>
  <si>
    <t xml:space="preserve">  - szerződésben kapott, halasztott fiz, részletfizetés</t>
  </si>
  <si>
    <t xml:space="preserve">  - pénzügyi lízing megkötése</t>
  </si>
  <si>
    <r>
      <t>Egyéb felhalmozási célú kiadások</t>
    </r>
    <r>
      <rPr>
        <sz val="8.5"/>
        <rFont val="MS Sans Serif"/>
        <family val="2"/>
        <charset val="238"/>
      </rPr>
      <t>(átadott pénzeszk)</t>
    </r>
  </si>
  <si>
    <t>Véglegesen átadott működési célú támogatások</t>
  </si>
  <si>
    <t xml:space="preserve">  Caritas 97 Bt működéséhez támogatás</t>
  </si>
  <si>
    <t xml:space="preserve">  Bugyi SE  működéséhez támogatás</t>
  </si>
  <si>
    <t xml:space="preserve">  GYURO-TEAM SE működéséhez támogatás</t>
  </si>
  <si>
    <t>Véglegesen átadott felhalmozási célú támogatások</t>
  </si>
  <si>
    <t xml:space="preserve">  Határon túli pályázat (általános iskolai gyerekek táboroztatásához)</t>
  </si>
  <si>
    <r>
      <t>Egyéb működési célú kiadások</t>
    </r>
    <r>
      <rPr>
        <sz val="8.5"/>
        <rFont val="MS Sans Serif"/>
        <family val="2"/>
        <charset val="238"/>
      </rPr>
      <t>(átadott pénzeszk)</t>
    </r>
  </si>
  <si>
    <t>Mindösszesen</t>
  </si>
  <si>
    <t>Államigazgatási feladatok</t>
  </si>
  <si>
    <t>Összesített költségvetési bevétel összesen</t>
  </si>
  <si>
    <t>Összesített költségvetési kiadás összesen</t>
  </si>
  <si>
    <t>Kötelező feladatokhoz kapcsolódó ltségvetési bevétel összesen</t>
  </si>
  <si>
    <t>Önként vállalt feladatokhoz kapcsolódó költségvetési bevétel összesen</t>
  </si>
  <si>
    <r>
      <t>I.</t>
    </r>
    <r>
      <rPr>
        <sz val="10"/>
        <rFont val="MS Sans Serif"/>
        <family val="2"/>
        <charset val="238"/>
      </rPr>
      <t xml:space="preserve">  </t>
    </r>
    <r>
      <rPr>
        <u/>
        <sz val="10"/>
        <rFont val="MS Sans Serif"/>
        <family val="2"/>
        <charset val="238"/>
      </rPr>
      <t xml:space="preserve">(1) Bugyi Nagyközség Önkormányzatának a  Stabilitási törvény szerinti adósságot keletkeztető ügyletekből és 
</t>
    </r>
    <r>
      <rPr>
        <sz val="10"/>
        <rFont val="MS Sans Serif"/>
        <family val="2"/>
        <charset val="238"/>
      </rPr>
      <t xml:space="preserve">     </t>
    </r>
    <r>
      <rPr>
        <u/>
        <sz val="10"/>
        <rFont val="MS Sans Serif"/>
        <family val="2"/>
        <charset val="238"/>
      </rPr>
      <t>kezességvállalásból fennálló kötelezettsége nincs</t>
    </r>
  </si>
  <si>
    <t>Eredeti 
ei.</t>
  </si>
  <si>
    <t>Módosított 
ei.</t>
  </si>
  <si>
    <t>Teljesítés</t>
  </si>
  <si>
    <t>Eredeti előirányzat</t>
  </si>
  <si>
    <t>Módosított előirányzat</t>
  </si>
  <si>
    <t>Önként vállalt feladatok kiadása összesen</t>
  </si>
  <si>
    <t>Államigazgatási feladatok kiadása összesen</t>
  </si>
  <si>
    <t>Eredeti 
előirányzat</t>
  </si>
  <si>
    <t>Módosított 
előirányzat</t>
  </si>
  <si>
    <t>Módosított
előirányzat</t>
  </si>
  <si>
    <t>Nem fertőző megbetegedések megelőzése</t>
  </si>
  <si>
    <t>Módosított előirányzat összesen</t>
  </si>
  <si>
    <t>Eredeti ei.</t>
  </si>
  <si>
    <t xml:space="preserve">                       Felújítási és Beruházási kiadások eredeti előirányzata összesen *</t>
  </si>
  <si>
    <t xml:space="preserve">                       Felújítási és Beruházási kiadások módosított előirányzata összesen *</t>
  </si>
  <si>
    <t>Kötelező költségvetési bevétel összesen</t>
  </si>
  <si>
    <t>Önként vállalt feladatok költségvetési bevétel összesen</t>
  </si>
  <si>
    <t>Költségvetési bevétel mindösszesen</t>
  </si>
  <si>
    <t>Kötelező feladatok ktgv.kiadása összesen</t>
  </si>
  <si>
    <t>Önként vállalt feladatok ktgv. Kiadása összesen</t>
  </si>
  <si>
    <t>Költségvetési kiadások összesen</t>
  </si>
  <si>
    <t>Sajátos nevelési igényű gyerekek 
óvodai nevelés</t>
  </si>
  <si>
    <t>Sajátos nevelési igényű gyerekek
 óvodai nevelés</t>
  </si>
  <si>
    <t>Felújítási kiadások</t>
  </si>
  <si>
    <t>Felhalmozási, felújítási kiadások</t>
  </si>
  <si>
    <t>Önkormányzatok kiegészítő támogatása</t>
  </si>
  <si>
    <t>Önkormányzatok felhalmozási támogatásai</t>
  </si>
  <si>
    <t>Felhalmozási célú támogatások</t>
  </si>
  <si>
    <t>Önk.igazg.tevékenysége</t>
  </si>
  <si>
    <t>Önk.igazgatási tevékenysége</t>
  </si>
  <si>
    <t>Átvett pénzeszköz</t>
  </si>
  <si>
    <t>096015</t>
  </si>
  <si>
    <t>Gyermekétkeztetés köznev. Intézményben</t>
  </si>
  <si>
    <t>Maradvány</t>
  </si>
  <si>
    <t>Gyermekétkeztetés köznevelési int.</t>
  </si>
  <si>
    <t>Gyermekétk.köznev. Intben</t>
  </si>
  <si>
    <t>mezőőri járulék</t>
  </si>
  <si>
    <t>Előző évi maradvány</t>
  </si>
  <si>
    <t>Gyermekétk.köznev. Intézményben</t>
  </si>
  <si>
    <t xml:space="preserve">  -óvodapedagógusok minősítésének kieg.tám.</t>
  </si>
  <si>
    <t>Gyermekétkeztetés köznev.int.</t>
  </si>
  <si>
    <t>Gyermekétk.köznev.int.</t>
  </si>
  <si>
    <t>Értékpapír befektetés</t>
  </si>
  <si>
    <t>Lekötött bankbetétek megszüntetése</t>
  </si>
  <si>
    <t>Önk.elszámolásai a kp.ktgvet.szervekkel</t>
  </si>
  <si>
    <t>Felújítási és Beruházási kiadások mód. ei. összesen *</t>
  </si>
  <si>
    <t>Felújítási és Beruházási kiadások eredeti ei. összesen *</t>
  </si>
  <si>
    <t>könyvvásárlás könyvtárba</t>
  </si>
  <si>
    <t>Költségvetési hiány belső finanszírozására 
szolgáló pénzf. nélküli bevétel (maradvány)</t>
  </si>
  <si>
    <t>Áh.belüli megelőleg.vfizetése</t>
  </si>
  <si>
    <t>Lekötött betét</t>
  </si>
  <si>
    <t>El.évi ktgvetési előleg vfiz.</t>
  </si>
  <si>
    <t xml:space="preserve">        - ebből felhalmozási célra igénybevett maradvány</t>
  </si>
  <si>
    <t xml:space="preserve">        - ebből finanszírozási kiadásra igénybevett maradvány</t>
  </si>
  <si>
    <t xml:space="preserve">        - ebből működési célra igénybevett maradvány</t>
  </si>
  <si>
    <t>Maradvány igénybevétele a műk.  hiány fedezetére:</t>
  </si>
  <si>
    <t>Értékpapír beváltása</t>
  </si>
  <si>
    <t>Előző évi ktgvetési maradvány</t>
  </si>
  <si>
    <t>Értékpapír vásárlása</t>
  </si>
  <si>
    <t>El.évi ktgvetési megelőleg.visszafizetése</t>
  </si>
  <si>
    <t>Eredeti előirányzat összesen</t>
  </si>
  <si>
    <t xml:space="preserve">Államháztartáson belüli </t>
  </si>
  <si>
    <t>Gyermekvédelmi támogatások</t>
  </si>
  <si>
    <t>Hosszabb időtart. Közfoglalkoztatás</t>
  </si>
  <si>
    <t>Óvodai nev.,ell.szakmai feladatai</t>
  </si>
  <si>
    <t>Óvodai nev.,ell. működési feladatai</t>
  </si>
  <si>
    <t>Államigazgatási feladatokhoz kapcsolódó költségvetési bevétel összesen</t>
  </si>
  <si>
    <t>Telj. %-ban</t>
  </si>
  <si>
    <t>Teljesítés %-ban</t>
  </si>
  <si>
    <t>Műk.célra átvett pénzeszköz</t>
  </si>
  <si>
    <t>teljesítés %-ban</t>
  </si>
  <si>
    <t>Fianaszírozási bevételek</t>
  </si>
  <si>
    <t xml:space="preserve">                       Felújítási és Beruházási kiadások teljesítés összesen *</t>
  </si>
  <si>
    <t xml:space="preserve">                       Felújítási és Beruházási kiadások teljesítése összesen *</t>
  </si>
  <si>
    <t>Elszámolásból szárm.bevételek</t>
  </si>
  <si>
    <t xml:space="preserve">Felújítási és Beruházási kiadások teljesítés összesen </t>
  </si>
  <si>
    <t>107052</t>
  </si>
  <si>
    <t>Házi segítségnyújtás</t>
  </si>
  <si>
    <t>Működési célra átvett pénzeszköz</t>
  </si>
  <si>
    <t>Működési célra átvett péneszk.</t>
  </si>
  <si>
    <t>Működési célra átvett péneszközök</t>
  </si>
  <si>
    <t>Működési célú tám. áht belülről</t>
  </si>
  <si>
    <t>Felhalmozási célú tám. áht. Belülről</t>
  </si>
  <si>
    <t>Munkaadókat terhelő jár. és szoc hj adó</t>
  </si>
  <si>
    <t>Bess.György Műv.ház és Könyvtár</t>
  </si>
  <si>
    <t>Kisértékű tárgyi eszközök:</t>
  </si>
  <si>
    <t xml:space="preserve"> -egyéb eszközök</t>
  </si>
  <si>
    <t>kisértékű tárgyi eszközök</t>
  </si>
  <si>
    <t>Bajcsy u. gyalogátkelő hely kialakítása</t>
  </si>
  <si>
    <t xml:space="preserve"> Bocskai ref. kisbusz támogatás</t>
  </si>
  <si>
    <t xml:space="preserve">  Dabas és Környéke Mentőorvosi Mentőtiszti Kocsi Nonprofit Kft.         egyszeri támogatás</t>
  </si>
  <si>
    <t>104037</t>
  </si>
  <si>
    <t>Int. kívüli gyermekétkeztetés</t>
  </si>
  <si>
    <t>Int.kívüli gyermekétkeztetés</t>
  </si>
  <si>
    <t>közcélú munka támogatása</t>
  </si>
  <si>
    <t>081043</t>
  </si>
  <si>
    <t>Önkormányzatok elsz. a kp.ktgvet.szerveikkel</t>
  </si>
  <si>
    <t>Önkormányzatok elszám. Kp.-i ktgv. szervezeteivel</t>
  </si>
  <si>
    <t>Előző évek maradványának igénybevételével:</t>
  </si>
  <si>
    <t>Egyéb működési célú kiadások(átadott pénzeszk)</t>
  </si>
  <si>
    <t>Egyéb felhalmozási célú kiadások(átadott pénzeszk)</t>
  </si>
  <si>
    <t xml:space="preserve"> Révfülöpi tábor működési támogatás</t>
  </si>
  <si>
    <r>
      <t xml:space="preserve">  -</t>
    </r>
    <r>
      <rPr>
        <sz val="10"/>
        <rFont val="MS Sans Serif"/>
        <family val="2"/>
        <charset val="238"/>
      </rPr>
      <t>polgármester</t>
    </r>
  </si>
  <si>
    <r>
      <t xml:space="preserve">  -</t>
    </r>
    <r>
      <rPr>
        <sz val="10"/>
        <rFont val="MS Sans Serif"/>
        <family val="2"/>
        <charset val="238"/>
      </rPr>
      <t>alpolgármester</t>
    </r>
  </si>
  <si>
    <t>900020</t>
  </si>
  <si>
    <t>Önk.funkcióra nem sorolható bev.áh.kívülről</t>
  </si>
  <si>
    <t>Forgatási és bef. célú finanszírozási műv.</t>
  </si>
  <si>
    <t xml:space="preserve">  -könyvtár érdekeltségnövelő támogatás</t>
  </si>
  <si>
    <t>016020</t>
  </si>
  <si>
    <t>Országos és helyi népszavazással kapcs.tev.</t>
  </si>
  <si>
    <t>082042</t>
  </si>
  <si>
    <t>Könyvtári állomány gyarapítása, nyilvántartása</t>
  </si>
  <si>
    <t xml:space="preserve">  -rászoruló gyerm. Szünidei étkeztetése</t>
  </si>
  <si>
    <t xml:space="preserve"> Polgárőrség működési támogatás</t>
  </si>
  <si>
    <t>Sport park kialakítása</t>
  </si>
  <si>
    <t xml:space="preserve"> Pest m. Rendőrkapitányság: Kocsis Ferenc üzemanyag,alkt.</t>
  </si>
  <si>
    <t xml:space="preserve">Költségvetési bevételek </t>
  </si>
  <si>
    <t>Költségvetési bevételek irányító szervi támogatással korrigált összege</t>
  </si>
  <si>
    <t>Költségvetési kiadások</t>
  </si>
  <si>
    <t>Költségvetési kiadások irányító szervi támogatással korrigált összege</t>
  </si>
  <si>
    <r>
      <t xml:space="preserve">   </t>
    </r>
    <r>
      <rPr>
        <sz val="12"/>
        <rFont val="MS Sans Serif"/>
        <family val="2"/>
        <charset val="238"/>
      </rPr>
      <t>Bugyi SE. TAO pályázat önrész:</t>
    </r>
  </si>
  <si>
    <t>labdarúgás</t>
  </si>
  <si>
    <t>kézilabda</t>
  </si>
  <si>
    <t>kisértékű egyéb tárgyi eszközök</t>
  </si>
  <si>
    <t>018020</t>
  </si>
  <si>
    <t>Központi költségvetési bevételek</t>
  </si>
  <si>
    <t>104052</t>
  </si>
  <si>
    <t>Családtámogatások</t>
  </si>
  <si>
    <t>önkormányzat egyéb  kisértékű tárgyi eszközök</t>
  </si>
  <si>
    <t>védőnők egyéb kisértékű tárgyi eszközök</t>
  </si>
  <si>
    <t>Ön-ki vagyonnal való gazdálkodás</t>
  </si>
  <si>
    <t>VP6-7.2.1-7.4.1.2-16 (külterületi utak) pályázat támogatás</t>
  </si>
  <si>
    <t>2201. hrsz.(Sári út) terület értékesítése</t>
  </si>
  <si>
    <t>Mindösszesen:</t>
  </si>
  <si>
    <t>Önerő összege</t>
  </si>
  <si>
    <t>Támogatás összege</t>
  </si>
  <si>
    <t>Várható összes kiadás</t>
  </si>
  <si>
    <t>Zöldterület kezelés</t>
  </si>
  <si>
    <t>Önkormányzati költségvetési hiány/többlet:</t>
  </si>
  <si>
    <t xml:space="preserve"> Koi Kyokosin Karate Klub működési támogatás</t>
  </si>
  <si>
    <t>Értékpapír vásárlás</t>
  </si>
  <si>
    <t>2021. év</t>
  </si>
  <si>
    <t>Önkormányzat költségvetési évet követő három év tervezett költségvetési bevételi és költségvetési kiadási előirányzatai ( adatok Ft-ban)</t>
  </si>
  <si>
    <t>kisértékű tárgyi eszközök hivatal</t>
  </si>
  <si>
    <t>36. hrsz.(Ürbői út 8.) értékesítése</t>
  </si>
  <si>
    <t>Finanszírozási bevétel értékpapírból</t>
  </si>
  <si>
    <t>Egyéb szárazföldi személyszállítás</t>
  </si>
  <si>
    <t>Visszafizetési kötelezettséggel átadott felhalmozási célú támogatások</t>
  </si>
  <si>
    <t>Református Egyház iskola tetőfelújításra átadott támogatás</t>
  </si>
  <si>
    <t>4 db várótermi szék</t>
  </si>
  <si>
    <t>egyéb kisértékű eszközök</t>
  </si>
  <si>
    <t>raktárépületek építése</t>
  </si>
  <si>
    <t>Sportcsarnok előtti tér kertépítés, kivitelezés</t>
  </si>
  <si>
    <t>Borzasi Kápolna felújítása</t>
  </si>
  <si>
    <t>104031</t>
  </si>
  <si>
    <t>Gyermekek bölcsödei ellátása</t>
  </si>
  <si>
    <t xml:space="preserve"> Rákóczi Szövetség működési támogatás</t>
  </si>
  <si>
    <t xml:space="preserve"> Délegyházi Önkéntes Tűzoltóság támogatás</t>
  </si>
  <si>
    <t xml:space="preserve">                           a helyi adóból és a települési adóból származó bevétel,</t>
  </si>
  <si>
    <t>2021.</t>
  </si>
  <si>
    <t xml:space="preserve">  Bugyi SE  Sportcsarnok működéséhez támogatás</t>
  </si>
  <si>
    <t xml:space="preserve">                           a helyi adóból és települési adóból származó bevétel,</t>
  </si>
  <si>
    <t xml:space="preserve">                          a kezesség-, ill. a garanciavállalással kapcsolatos megtérülés.</t>
  </si>
  <si>
    <t xml:space="preserve"> Ócsai Önkéntes Tűzoltóság támogatás</t>
  </si>
  <si>
    <t>2022. év</t>
  </si>
  <si>
    <t>2022.</t>
  </si>
  <si>
    <t>elkerülő út II.szakasz kivitelezéséhez 10 ha erdőterület
 megvásárlása, csereerdősítés</t>
  </si>
  <si>
    <t>Béke köz csatornázása és aszfaltozása</t>
  </si>
  <si>
    <t>Közművelődési érdekeltségnövelő támogatás</t>
  </si>
  <si>
    <t>Napköziotthonos Konyha légtechnika szerelés</t>
  </si>
  <si>
    <t>70B1 erdő csereerdősítés költsége 1,35 ha</t>
  </si>
  <si>
    <t>Polgármesteri Hivatal udvar rendezése</t>
  </si>
  <si>
    <t>40 db építési telek értékesítése</t>
  </si>
  <si>
    <t>Bölcsöde épület + bútor</t>
  </si>
  <si>
    <t>orvosi ügyelet kazán</t>
  </si>
  <si>
    <t>irodabútorok, tanácsterem bútorok</t>
  </si>
  <si>
    <t xml:space="preserve">  Péter Cerny Alapítvány támogatása</t>
  </si>
  <si>
    <t>Ürbői utca felújítása</t>
  </si>
  <si>
    <t>Új telkek közművesítése (áram, gáz, útalap)</t>
  </si>
  <si>
    <t>Irinyi J. utca kialakítása (közmű, útalap)</t>
  </si>
  <si>
    <t>Emberi Erőforrások Minisztériuma Bursa tám</t>
  </si>
  <si>
    <t>Új utca kétoldali kerékpársáv építés</t>
  </si>
  <si>
    <t>adatok Ft-ban</t>
  </si>
  <si>
    <t>057/5 hrsz-ú terület értékesítése</t>
  </si>
  <si>
    <t xml:space="preserve">  Bugyi SE túraszakosztály támogatása</t>
  </si>
  <si>
    <t>buszmegállók terve és várótermek kialakítása</t>
  </si>
  <si>
    <t>Arany J. és Bajcsy Zs utca kerékpárút kiépítése</t>
  </si>
  <si>
    <t>Ürbőpuszta-Juhászföld vízeállátás megoldása</t>
  </si>
  <si>
    <t>Temető bejáratának aszfaltozása</t>
  </si>
  <si>
    <t>Teherautó vásárlás TEFÜSZ részére</t>
  </si>
  <si>
    <t>Hivatal udvar parkolóba árnyékoló kiépítésének terve</t>
  </si>
  <si>
    <t>Gumi futópálya kialakítása</t>
  </si>
  <si>
    <t>TEFÜSZ öltöző és vizesblokk felújítás</t>
  </si>
  <si>
    <t>TEFÜSZ iroda nyílászárók cseréje</t>
  </si>
  <si>
    <t>Közterületi faültetés</t>
  </si>
  <si>
    <t>Iskola kosárlabda palánk</t>
  </si>
  <si>
    <t xml:space="preserve">2 db fénymásológép </t>
  </si>
  <si>
    <t xml:space="preserve">  Dabas és Térsége Nyugdíjas Rendőreinek Egyesülete</t>
  </si>
  <si>
    <t xml:space="preserve">  Spartacus Testedző Kör bírkozó Szakosztály (Kosovics gyerekek tábor ktg)</t>
  </si>
  <si>
    <t xml:space="preserve"> Reménysugár Alapítvány működési támogatása</t>
  </si>
  <si>
    <t>Szív Hangja Alapítvány működési támogatása</t>
  </si>
  <si>
    <t>Medicopter Alapítvány működési támogatása</t>
  </si>
  <si>
    <t xml:space="preserve">  Bugyelláris Egyesület krumplifesztivál pályázati előfinanszírozása</t>
  </si>
  <si>
    <t xml:space="preserve">  Bugyelláris Egyesület tájház pályázat előfinanszírozása</t>
  </si>
  <si>
    <t>Bugyerlláris Egyesület krumplifesztivál megelőlegezett páláyzati rész visszafizetése</t>
  </si>
  <si>
    <t>Református Egyház tetőfelújításra átadott vfiz. köt. Támogatása</t>
  </si>
  <si>
    <t xml:space="preserve"> 2020. évi szolidaritási hozzájárulás</t>
  </si>
  <si>
    <t>Bugyi Nagyközség Önkormányzat 2020. évi átadott pénzeszközei, működési célú kiadásai, támogatásai (adatok forintban)</t>
  </si>
  <si>
    <t>Bugyi Nagyközség Önkormányzatának 2020. évi költségvetési bevételei (adatok forintban)</t>
  </si>
  <si>
    <t>Bugyi Nagyközség Önkormányzatának és az általa irányított költségvetési szervek 2020. évi költségvetési bevételei és költségvetési kiadásai (adatok forintban)</t>
  </si>
  <si>
    <t>Bugyi Nagyközség Önkormányzatának 2020. évi összesített kötelező, önként vállalt és államigazgatási 
feladatok költségvetési bevételek és kiadások részletezése (adatok forintban)</t>
  </si>
  <si>
    <t>Bugyi Nagyközség Önkormányzatának 2020. évi összesített költségvetési mérlege
 (adatok forintban)</t>
  </si>
  <si>
    <t>Bugyi Nagyközség Önkormányzatának 2020. évi  költségvetési bevételeinek részletezése (adatok forintban)</t>
  </si>
  <si>
    <t>Bugyi Nagyközség Önkormányzat 2020. évi költségvetési támogatásának kimutatása (adatok forintban)</t>
  </si>
  <si>
    <t>Bugyi Nagyközség Önkormányzatának 2020. évi költségvetési kiadásai (adatok forintban)</t>
  </si>
  <si>
    <t xml:space="preserve"> Bugyi Nagyközség Önkormányzat 2020. évi beruházási és felújítási kiadásai (adatok forintban)</t>
  </si>
  <si>
    <t>Bugyi Nagyközség Önkormányzatának 2020. évi kötelező, önként vállalt és államigazgatási 
feladatok költségvetési bevételeinek és költségvetési kiadásainak részletezése (adatok forintban)</t>
  </si>
  <si>
    <t>Bugyi Nagyközségi Önkormányzat működési és felhalmozási célú bevételek és kiadások előirányzata 2020. évben (adatok forintban)</t>
  </si>
  <si>
    <t>Bugyi Nagyközség Önkormányzatának 2020. évi közvetett támogatásai (adatok forintban)</t>
  </si>
  <si>
    <t>Bugyi Nagyközség Önkormányzat 2020. évi költségvetésének  több éves kihatással járó kiadásainak részletezése                      (adatok forintban)</t>
  </si>
  <si>
    <t>Bugyi Nagyközség Önkormányzatának a Stabilitási törvény 3. § (1) bekezdése szerinti 
adósságot keletkeztető ügyletekből és
kezességvállalásból fennálló kötelezettségei 2020. évben</t>
  </si>
  <si>
    <t>Bugyi Nagyközség Önkormányzat és az általa irányított költségvetési szervek 2020. évi létszámkerete költségvetési szervenkénti bontással</t>
  </si>
  <si>
    <t>Bugyi Nagyközség Önkormányzat által irányított költségvetési szervek által foglalkoztatott közfoglalkoztatottak 2020. évi létszáma 
költségvetési szervenkénti bontással</t>
  </si>
  <si>
    <t>Bugyi Nagyközségi Polgármesteri Hivatal 2020. évi  költségvetési bevételeinek és költségvetési kiadásainak részletezése (adatok forintban)</t>
  </si>
  <si>
    <t>Bugyi Nagyközségi Polgármesteri Hivatal 2020. évi  kötelező, önként vállalt és államigazgatási költségvetési bevételeinek és költségvetési kiadásainak részletezése (adatok forintban)</t>
  </si>
  <si>
    <t xml:space="preserve"> Bugyi Nagyközségi Polgármesteri Hivatal 2020. évi beruházási és felújítási kiadásai (adatok forintban)</t>
  </si>
  <si>
    <t>Bugyi Nagyközségi Napköziotthonos Óvoda 2020. évi  költségvetési bevételeinek és költségvetési kiadásainak részletezése (adatok forintban)</t>
  </si>
  <si>
    <t>Bugyi Nagyközségi Napköziotthonos Óvoda 2020. évi  kötelező, önként vállalt és államigazgatási feladataihoz kapcsolódó költségvetési bevételeinek és költségvetési kiadásainak részletezése (adatok forintban)</t>
  </si>
  <si>
    <t xml:space="preserve"> Napköziotthonos Óvoda 2020. évi beruházási és felújítási kiadásai (adatok forintban)</t>
  </si>
  <si>
    <t xml:space="preserve"> Bessenyei György Művelődési Ház és Könyvtár 2020. évi beruházási és felújítási kiadásai (adatok forintban)</t>
  </si>
  <si>
    <t>Településfejlesztési-ellátási és Üzemeltetési Szerv 2020. évi költségvetési bevételeinek és költségvetési kiadásainak részletezése (adatok forintban)</t>
  </si>
  <si>
    <t>Településfejlesztési-ellátási és Üzemeltetési Szerv 2020 évi  kötelező, önként vállalt és államigazgatási feladatok költségvetési bevételeinek és költségvetési kiadásainak részletezése (adatok forintban)</t>
  </si>
  <si>
    <t xml:space="preserve"> Településfejlesztési-ellátási és Üzemeltetési Szerv 2020. évi beruházási és felújítási kiadásai (adatok forintban)</t>
  </si>
  <si>
    <t>Bugyi Nagyközség Önkormányzatának 2020. évi költségvetési mérlege
 (adatok forintban)</t>
  </si>
  <si>
    <t>Bugyi Nagyközség Önkormányzat 2020. évi  céltartalékainak és kapcsolódó bevételeinek részletezése (adatok forintban)</t>
  </si>
  <si>
    <t>Óvodák átalakítása</t>
  </si>
  <si>
    <t>Textilek cseréje mindhárom oviban (párnák, zsákok, függöny)</t>
  </si>
  <si>
    <t>.-Jókai utcai Katica Óvodába irodai asztal és székek</t>
  </si>
  <si>
    <t>.-Bóbita óvodában tükrök cseréje</t>
  </si>
  <si>
    <t>.-Katica óvodában pohár és törölköző tartó</t>
  </si>
  <si>
    <t>.-Napraforgó óvodában konyhai tálalószekrény</t>
  </si>
  <si>
    <t>.- Napraforgó óvodában mikrohullámú sütő</t>
  </si>
  <si>
    <t>.-Műanyag asztal udvarra</t>
  </si>
  <si>
    <t>.-Műanyag szék udvarra</t>
  </si>
  <si>
    <t>.- lóca öltözőszekrényhez</t>
  </si>
  <si>
    <t>.- Fa szék egy csoportban csere</t>
  </si>
  <si>
    <t>E-book, blokknyomtató</t>
  </si>
  <si>
    <t>bútorzat (polc, székalátét)</t>
  </si>
  <si>
    <t>könnyűzenei iskola eszközpark bővítés</t>
  </si>
  <si>
    <t>sövényvágó</t>
  </si>
  <si>
    <t>közúti táblák</t>
  </si>
  <si>
    <t>Bugyi 70/B erdőtelepítés /2020.évi rész/</t>
  </si>
  <si>
    <t>Kazinczy Iskolában udvari játékok felújítása +szegély</t>
  </si>
  <si>
    <t xml:space="preserve">Puskás T. u. orvosi rendelő előtető </t>
  </si>
  <si>
    <t xml:space="preserve">TEFÜSZ ford felépítmény </t>
  </si>
  <si>
    <t>Kossuth 17. rendelő klímaberendezés</t>
  </si>
  <si>
    <t>Orvosi ügyelet WC átalakítás</t>
  </si>
  <si>
    <t>Temető 90 m kerítés építés</t>
  </si>
  <si>
    <t>járdák rekonstrukciója</t>
  </si>
  <si>
    <t>8 db gyalogátkelőhely tervköltsége</t>
  </si>
  <si>
    <t>Integrált egészségügyi szolgáltatóhely kialakításának terve</t>
  </si>
  <si>
    <t xml:space="preserve">Központi Óvoda fűtéskorszerűsítés </t>
  </si>
  <si>
    <t>Sport utca (csarnok mögötti) járda elkészítése</t>
  </si>
  <si>
    <t>Teleki utca Tájház melletti járda elkészítése</t>
  </si>
  <si>
    <t xml:space="preserve"> Bugyi Nagyközségért Közalapítvány támogatása</t>
  </si>
  <si>
    <t xml:space="preserve"> -fektetőágyak</t>
  </si>
  <si>
    <t xml:space="preserve">hóeke </t>
  </si>
  <si>
    <t>irattárnak konténer + polc</t>
  </si>
  <si>
    <t>4  db hirdetőtábla köztérre</t>
  </si>
  <si>
    <t>Bugyi 01601/10,12 hrsz erdőtelepítés (2020. évi rész)</t>
  </si>
  <si>
    <t>Bugyerlláris Egyesület Tájház megelőlegezett pályázati rész visszafizetése</t>
  </si>
  <si>
    <t>2020. évi béremelés bruttó bér és szociális hozzájárulás</t>
  </si>
  <si>
    <t>2023. év</t>
  </si>
  <si>
    <t xml:space="preserve">KEHOP-12.1-18-2018-00211 páyázat helyi klímastratégia </t>
  </si>
  <si>
    <t xml:space="preserve">6 db térfigyelő kamera </t>
  </si>
  <si>
    <t>Mezőőri szolgálat részére hőkamera vás</t>
  </si>
  <si>
    <t>Szennyvíz átemelő szivattyúk vezérlésének javítása</t>
  </si>
  <si>
    <t>Bessenyei György Művelődési Ház és Könyvtár 
 2020. évi  költségvetési bevételeinek és költségvetési kiadásainak részletezése (adatok forintban)</t>
  </si>
  <si>
    <t>Bessenyei György Művelődési Ház és Könyvtár 
 2020. évi  kötelező, önként vállalt és államigazgatási feladatokhoz kapcsolódó költségvetési bevételeinek és költségvetési kiadásainak részletezése (adatok forintban)</t>
  </si>
  <si>
    <t>Bessenyei György Művelődési Ház és Könyvtár</t>
  </si>
  <si>
    <t xml:space="preserve">Bessenyei Gy. Műv Ház és
Könyvtár </t>
  </si>
  <si>
    <t>Hazai támogatás</t>
  </si>
  <si>
    <t>KEHOP-12.1-18-2018-00211 páyázat helyi klímastratégia  (dologi kiadás)</t>
  </si>
  <si>
    <t>VP6-19.2.1.-33-3-17 Borzasi kápolna felújítása</t>
  </si>
  <si>
    <t>VP6-19.2.1.-33-3-17 Borzasi kápolna felújításának támogatása</t>
  </si>
  <si>
    <t>PM_KEREKPARUT_2018/14 Arany J és Bajcsy u kerékpárút ép tám</t>
  </si>
  <si>
    <t>Általános Iskola villámvédelem</t>
  </si>
  <si>
    <t>Ft-ban</t>
  </si>
  <si>
    <t>%-ban</t>
  </si>
  <si>
    <t xml:space="preserve"> -2020. évi bérkompenzáció</t>
  </si>
  <si>
    <t>Államháztartáson belüli megelőlegezés</t>
  </si>
  <si>
    <t>074070</t>
  </si>
  <si>
    <t>Fertőző megbetegedések megelőzése</t>
  </si>
  <si>
    <t>Módosított ei.</t>
  </si>
  <si>
    <t>érdekeltségnövelő tám. Eszközvásárlásra</t>
  </si>
  <si>
    <t>Bugyi Nagyközségi Bölcsőde 2020. évi
 költségvetési bevételeinek és költségvetési kiadásainak részletezése (adatok forintban)</t>
  </si>
  <si>
    <t>Gyermekek bölcsődei ellátása</t>
  </si>
  <si>
    <t>Bugyi Nagyközségi Bölcsőde</t>
  </si>
  <si>
    <t>074040</t>
  </si>
  <si>
    <t>Mobilitás pályázat</t>
  </si>
  <si>
    <t>Szennyvíztelep felújítása</t>
  </si>
  <si>
    <t>Polgármesteri Hivatl felújítása</t>
  </si>
  <si>
    <t>Kátyú bejelentő program</t>
  </si>
  <si>
    <t>Uszoda kiviteli terv  + területrendezés</t>
  </si>
  <si>
    <t xml:space="preserve">Napközikonyha előtti járda </t>
  </si>
  <si>
    <t>Hűtő vásárlás gerekjóléti szolg</t>
  </si>
  <si>
    <t>Külterületi út (Hangár út) pótmunka</t>
  </si>
  <si>
    <t>Polgármesteri hivatal előtti tér tervezése, rendezése, közterületi berendezések vás</t>
  </si>
  <si>
    <t xml:space="preserve">Közvilágítás bővítése </t>
  </si>
  <si>
    <t>Áramfejlesztő</t>
  </si>
  <si>
    <t>Erzsébet tábor eszközök</t>
  </si>
  <si>
    <t>Gazsó Katalin leégett lakás újjáépítés támogatása</t>
  </si>
  <si>
    <t xml:space="preserve">Oázis Sport Kft </t>
  </si>
  <si>
    <t>Római Katolikus Egyház szaletli építés</t>
  </si>
  <si>
    <t>dron</t>
  </si>
  <si>
    <t>irodai székek, lámpa, fellépő ruház, kordon, sátor</t>
  </si>
  <si>
    <t xml:space="preserve">  -működtetés</t>
  </si>
  <si>
    <r>
      <t>I.  Működési bevételek és kiadások</t>
    </r>
    <r>
      <rPr>
        <b/>
        <sz val="10"/>
        <rFont val="MS Sans Serif"/>
        <charset val="238"/>
      </rPr>
      <t xml:space="preserve">               Eredetei ei.</t>
    </r>
  </si>
  <si>
    <t>nyári diákmunka támogatása</t>
  </si>
  <si>
    <t>041231</t>
  </si>
  <si>
    <t>Rövid időtartamú közfolgalkoztatás</t>
  </si>
  <si>
    <t>Országos Mentőszolgáalat Alapítvány támogatása</t>
  </si>
  <si>
    <t>Senyviczky László legéett ház újjáépítésére tám</t>
  </si>
  <si>
    <t xml:space="preserve">041231 </t>
  </si>
  <si>
    <t>Rövid időtartamú közfoglalkoztatás</t>
  </si>
  <si>
    <t>,</t>
  </si>
  <si>
    <t>teherautó vásárlás</t>
  </si>
  <si>
    <t xml:space="preserve"> -2020. évi bértámogatás</t>
  </si>
  <si>
    <t xml:space="preserve"> Pest m. Rendőrkapitányság: Tóth András  üzemanyag,alkt.</t>
  </si>
  <si>
    <t>páramentesítő, mobilklíma</t>
  </si>
  <si>
    <t>.-homokozó</t>
  </si>
  <si>
    <t>Kiskunlacháza 0508/22 és 0508/24 hrsz ért</t>
  </si>
  <si>
    <t>Kapa alsó rész komplett</t>
  </si>
  <si>
    <t>iskola udvari játékok kialakítása</t>
  </si>
  <si>
    <t>Telejítés</t>
  </si>
  <si>
    <t>Zölterület kezelés</t>
  </si>
  <si>
    <t>#</t>
  </si>
  <si>
    <t>Megnevezés</t>
  </si>
  <si>
    <t>Előző időszak</t>
  </si>
  <si>
    <t>Módosítások (+/-)</t>
  </si>
  <si>
    <t>Tárgyi időszak</t>
  </si>
  <si>
    <t>.02</t>
  </si>
  <si>
    <t>02 Közhatalmi bevételek</t>
  </si>
  <si>
    <t>02</t>
  </si>
  <si>
    <t>02 Eszközök és szolgáltatások értékesítése nettó eredményszemléletű bevételei</t>
  </si>
  <si>
    <t>04</t>
  </si>
  <si>
    <t>I Tevékenység nettó eredményszemléletű bevétele (=01+02+03)</t>
  </si>
  <si>
    <t>08</t>
  </si>
  <si>
    <t>06 Központi működési célú támogatások eredményszemléletű bevételei</t>
  </si>
  <si>
    <t>09</t>
  </si>
  <si>
    <t>07 Egyéb működési célú támogatások eredményszemléletű bevételei</t>
  </si>
  <si>
    <t>11</t>
  </si>
  <si>
    <t>09 Különféle egyéb eredményszemléletű bevételek</t>
  </si>
  <si>
    <t>12</t>
  </si>
  <si>
    <t>III Egyéb eredményszemléletű bevételek (=06+07+08+09)</t>
  </si>
  <si>
    <t>13</t>
  </si>
  <si>
    <t>10 Anyagköltség</t>
  </si>
  <si>
    <t>14</t>
  </si>
  <si>
    <t>11 Igénybe vett szolgáltatások értéke</t>
  </si>
  <si>
    <t>16</t>
  </si>
  <si>
    <t>13 Eladott (közvetített) szolgáltatások értéke</t>
  </si>
  <si>
    <t>17</t>
  </si>
  <si>
    <t>IV Anyagjellegű ráfordítások (=10+11+12+13)</t>
  </si>
  <si>
    <t>18</t>
  </si>
  <si>
    <t>14 Bérköltség</t>
  </si>
  <si>
    <t>19</t>
  </si>
  <si>
    <t>15 Személyi jellegű egyéb kifizetések</t>
  </si>
  <si>
    <t>20</t>
  </si>
  <si>
    <t>16 Bérjárulékok</t>
  </si>
  <si>
    <t>21</t>
  </si>
  <si>
    <t>V Személyi jellegű ráfordítások (=14+15+16)</t>
  </si>
  <si>
    <t>22</t>
  </si>
  <si>
    <t>VI Értékcsökkenési leírás</t>
  </si>
  <si>
    <t>23</t>
  </si>
  <si>
    <t>VII Egyéb ráfordítások</t>
  </si>
  <si>
    <t>24</t>
  </si>
  <si>
    <t>A)  TEVÉKENYSÉGEK EREDMÉNYE (=I±II+III-IV-V-VI-VII)</t>
  </si>
  <si>
    <t>28</t>
  </si>
  <si>
    <t>20 Egyéb kapott (járó) kamatok és kamatjellegű eredményszemléletű bevételek</t>
  </si>
  <si>
    <t>32</t>
  </si>
  <si>
    <t>VIII Pénzügyi műveletek eredményszemléletű bevételei (=17+18+19+20+21)</t>
  </si>
  <si>
    <t xml:space="preserve">Pénzügyi műveletek egyéb ráfordításai </t>
  </si>
  <si>
    <t>Pénzügyi műveltek ráfordításai (=39)</t>
  </si>
  <si>
    <t>43</t>
  </si>
  <si>
    <t>B)  PÉNZÜGYI MŰVELETEK EREDMÉNYE (=VIII-IX)</t>
  </si>
  <si>
    <t>44</t>
  </si>
  <si>
    <t>C)  MÉRLEG SZERINTI EREDMÉNY (=±A±B)</t>
  </si>
  <si>
    <t>35</t>
  </si>
  <si>
    <t>24 Fizetendő kamatok és kamatjellegű ráfordítások</t>
  </si>
  <si>
    <t>42</t>
  </si>
  <si>
    <t>IX Pénzügyi műveletek ráfordításai (=22+23+24+25+26)</t>
  </si>
  <si>
    <t>01</t>
  </si>
  <si>
    <t>01 Közhatalmi eredményszemléletű bevételek</t>
  </si>
  <si>
    <t>10</t>
  </si>
  <si>
    <t>08 Felhalmozási célú támogatások eredményszemléletű bevételei</t>
  </si>
  <si>
    <t>29</t>
  </si>
  <si>
    <t>21 Pénzügyi műveletek egyéb eredményszemléletű bevételei (&gt;=21a+21b)</t>
  </si>
  <si>
    <t>39</t>
  </si>
  <si>
    <t>26 Pénzügyi műveletek egyéb ráfordításai (&gt;=26a+26b)</t>
  </si>
  <si>
    <t>Előző időszak konszolidált összege</t>
  </si>
  <si>
    <t>Tárgyi időszak konszolidálás előtti összege</t>
  </si>
  <si>
    <t>Konszolidálás</t>
  </si>
  <si>
    <t>Konszolidált összeg</t>
  </si>
  <si>
    <t>001.</t>
  </si>
  <si>
    <t>Pénztárak nyitó egyenlege</t>
  </si>
  <si>
    <t>002.</t>
  </si>
  <si>
    <t>Bankok nyitó egyenlege</t>
  </si>
  <si>
    <t xml:space="preserve">003. </t>
  </si>
  <si>
    <t>Nyitó pénzkészlet</t>
  </si>
  <si>
    <t>004.</t>
  </si>
  <si>
    <t>Tárgyévi bevételek forgalma</t>
  </si>
  <si>
    <t>005.</t>
  </si>
  <si>
    <t>Tárgyévi nem pénzforgalmi bevételek (maradvány igénybevétele)</t>
  </si>
  <si>
    <t>006.</t>
  </si>
  <si>
    <t>Tárgyévi kiadások forgalma</t>
  </si>
  <si>
    <t xml:space="preserve">007. </t>
  </si>
  <si>
    <t>Átmeneti kiadások és bevételek forgalma (36. számlák)</t>
  </si>
  <si>
    <t>008.</t>
  </si>
  <si>
    <r>
      <t xml:space="preserve">Pénzkészlet változás </t>
    </r>
    <r>
      <rPr>
        <sz val="10"/>
        <color indexed="8"/>
        <rFont val="Arial CE"/>
        <charset val="238"/>
      </rPr>
      <t>(004-005-006+007)</t>
    </r>
  </si>
  <si>
    <t xml:space="preserve">009. </t>
  </si>
  <si>
    <t>Pénztárak záró egyenlege</t>
  </si>
  <si>
    <t>010.</t>
  </si>
  <si>
    <t>Bankok záró egyenlege</t>
  </si>
  <si>
    <t>011.</t>
  </si>
  <si>
    <r>
      <t xml:space="preserve">Záró pénzkészlet számolt </t>
    </r>
    <r>
      <rPr>
        <sz val="10"/>
        <color indexed="8"/>
        <rFont val="Arial CE"/>
        <charset val="238"/>
      </rPr>
      <t>(003+008)</t>
    </r>
  </si>
  <si>
    <t>012.</t>
  </si>
  <si>
    <t>Záró pénzkészlet valós</t>
  </si>
  <si>
    <t>Bessenyei György Művelődési ház és Könyvtár</t>
  </si>
  <si>
    <t>Összeg</t>
  </si>
  <si>
    <t>01        Alaptevékenység költségvetési bevételei</t>
  </si>
  <si>
    <t>02        Alaptevékenység költségvetési kiadásai</t>
  </si>
  <si>
    <t>03</t>
  </si>
  <si>
    <t>I          Alaptevékenység költségvetési egyenlege (=01-02)</t>
  </si>
  <si>
    <t>03        Alaptevékenység finanszírozási bevételei</t>
  </si>
  <si>
    <t>06</t>
  </si>
  <si>
    <t>II         Alaptevékenység finanszírozási egyenlege (=03-04)</t>
  </si>
  <si>
    <t>07</t>
  </si>
  <si>
    <t>A)        Alaptevékenység maradványa (=±I±II)</t>
  </si>
  <si>
    <t>15</t>
  </si>
  <si>
    <t>C)        Összes maradvány (=A+B)</t>
  </si>
  <si>
    <t>D)        Alaptevékenység kötelezettségvállalással terhelt maradványa</t>
  </si>
  <si>
    <t>E)        Alaptevékenység szabad maradványa (=A-D)</t>
  </si>
  <si>
    <t>05</t>
  </si>
  <si>
    <t>04        Alaptevékenység finanszírozási kiadásai</t>
  </si>
  <si>
    <t>Értéktípus: Forint</t>
  </si>
  <si>
    <t>Sorszám</t>
  </si>
  <si>
    <t>Előző év</t>
  </si>
  <si>
    <t>Tárgyév</t>
  </si>
  <si>
    <t>Index (%)</t>
  </si>
  <si>
    <t>1</t>
  </si>
  <si>
    <t>2</t>
  </si>
  <si>
    <t>3</t>
  </si>
  <si>
    <t>4</t>
  </si>
  <si>
    <t>5</t>
  </si>
  <si>
    <t>ESZKÖZÖK</t>
  </si>
  <si>
    <t>A/ NEMZETI VAGYONBA TARTOZÓ BEFEKTETETT ESZKÖZÖK</t>
  </si>
  <si>
    <t>A</t>
  </si>
  <si>
    <t>786 113</t>
  </si>
  <si>
    <t>I. IMMATERIÁLIS JAVAK</t>
  </si>
  <si>
    <t>A/I</t>
  </si>
  <si>
    <t>182 367</t>
  </si>
  <si>
    <t>1. Vagyoni értékű jogok</t>
  </si>
  <si>
    <t>A/I/1</t>
  </si>
  <si>
    <t>a) Forgalomképtelen törzsvagyon</t>
  </si>
  <si>
    <t>A/I/1/a</t>
  </si>
  <si>
    <t/>
  </si>
  <si>
    <t>b) Nemzetgazdasági szempontból kiemelt jelentőségű törzsvagyon</t>
  </si>
  <si>
    <t>A/I/1/b</t>
  </si>
  <si>
    <t>c) Korlátozottan forgalomképes vagyon</t>
  </si>
  <si>
    <t>A/I/1/c</t>
  </si>
  <si>
    <t>d) Üzleti vagyon</t>
  </si>
  <si>
    <t>A/I/1/d</t>
  </si>
  <si>
    <t>2. Szellemi termékek</t>
  </si>
  <si>
    <t>A/I/2</t>
  </si>
  <si>
    <t>A/I/2/a</t>
  </si>
  <si>
    <t>A/I/2/b</t>
  </si>
  <si>
    <t>A/I/2/c</t>
  </si>
  <si>
    <t>A/I/2/d</t>
  </si>
  <si>
    <t>3. Immateriális javak értékhelyesbítése</t>
  </si>
  <si>
    <t>A/I/3</t>
  </si>
  <si>
    <t>A/I/3/a</t>
  </si>
  <si>
    <t>A/I/3/b</t>
  </si>
  <si>
    <t>A/I/3/c</t>
  </si>
  <si>
    <t>A/I/3/d</t>
  </si>
  <si>
    <t>köt</t>
  </si>
  <si>
    <t>II. TÁRGYI ESZKÖZÖK</t>
  </si>
  <si>
    <t>A/II</t>
  </si>
  <si>
    <t>603 746</t>
  </si>
  <si>
    <t>köv</t>
  </si>
  <si>
    <t>1. Ingatlanok és kapcsolódó vagyoni értékű jogok</t>
  </si>
  <si>
    <t>A/II/1</t>
  </si>
  <si>
    <t>A/II/1/a</t>
  </si>
  <si>
    <t>A/II/1/b</t>
  </si>
  <si>
    <t>A/II/1/c</t>
  </si>
  <si>
    <t>A/II/1/d</t>
  </si>
  <si>
    <t>2. Gépek, berendezések, felszerelések, járművek</t>
  </si>
  <si>
    <t>A/II/2</t>
  </si>
  <si>
    <t>A/II/2/a</t>
  </si>
  <si>
    <t>A/II/2/b</t>
  </si>
  <si>
    <t>A/II/2/c</t>
  </si>
  <si>
    <t>A/II/2/d</t>
  </si>
  <si>
    <t>3. Tenyészállatok</t>
  </si>
  <si>
    <t>A/II/3</t>
  </si>
  <si>
    <t>A/II/3/a</t>
  </si>
  <si>
    <t>A/II/3/b</t>
  </si>
  <si>
    <t>A/II/3/c</t>
  </si>
  <si>
    <t>A/II/3/d</t>
  </si>
  <si>
    <t>4. Beruházások, felújítások</t>
  </si>
  <si>
    <t>A/II/4</t>
  </si>
  <si>
    <t>A/II/4/a</t>
  </si>
  <si>
    <t>A/II/4/b</t>
  </si>
  <si>
    <t>A/II/4/c</t>
  </si>
  <si>
    <t>A/II/4/d</t>
  </si>
  <si>
    <t>5. Tárgyi eszközök értékhelyesbítése</t>
  </si>
  <si>
    <t>A/II/5</t>
  </si>
  <si>
    <t>A/II/5/a</t>
  </si>
  <si>
    <t>A/II/5/b</t>
  </si>
  <si>
    <t>A/II/5/c</t>
  </si>
  <si>
    <t>A/II/5/d</t>
  </si>
  <si>
    <t>III. BEFEKTETETT PÉNZÜGYI ESZKÖZÖK</t>
  </si>
  <si>
    <t>A/III</t>
  </si>
  <si>
    <t>1. Tartós részesedések</t>
  </si>
  <si>
    <t>A/III/1</t>
  </si>
  <si>
    <t>A/III/1/a</t>
  </si>
  <si>
    <t>A/III/1/b</t>
  </si>
  <si>
    <t>A/III/1/c</t>
  </si>
  <si>
    <t>A/III/1/d</t>
  </si>
  <si>
    <t>2. Tartós hitelviszonyt megtestesítő értékpapírok</t>
  </si>
  <si>
    <t>A/III/2</t>
  </si>
  <si>
    <t>A/III/2/a</t>
  </si>
  <si>
    <t>A/III/2/b</t>
  </si>
  <si>
    <t>A/III/2/c</t>
  </si>
  <si>
    <t>A/III/2/d</t>
  </si>
  <si>
    <t>3. Befektetett pénzügyi eszközök értékhelyesbítése</t>
  </si>
  <si>
    <t>A/III/3</t>
  </si>
  <si>
    <t>A/III/3/a</t>
  </si>
  <si>
    <t>A/III/3/b</t>
  </si>
  <si>
    <t>A/III/3/c</t>
  </si>
  <si>
    <t>A/III/3/d</t>
  </si>
  <si>
    <t>IV. KONCESSZIÓBA, VAGYONKEZELÉSBE ADOTT ESZKÖZÖK</t>
  </si>
  <si>
    <t>A/IV</t>
  </si>
  <si>
    <t>1.Koncesszióba, vagyonkezelésbe adott eszközök</t>
  </si>
  <si>
    <t>A/IV/1</t>
  </si>
  <si>
    <t>A/IV/1/a</t>
  </si>
  <si>
    <t>A/IV/1/b</t>
  </si>
  <si>
    <t>A/IV/1/c</t>
  </si>
  <si>
    <t>A/IV/1/d</t>
  </si>
  <si>
    <t>2. Koncesszióba, vagyonkezelésbe adott eszközök értékhelyesbítése</t>
  </si>
  <si>
    <t>A/IV/2</t>
  </si>
  <si>
    <t>A/IV/2/a</t>
  </si>
  <si>
    <t>A/IV/2/b</t>
  </si>
  <si>
    <t>A/IV/2/c</t>
  </si>
  <si>
    <t>A/IV/2/d</t>
  </si>
  <si>
    <t>B/ NEMZETI VAGYONBA TARTOZÓ FORGÓESZKÖZÖK</t>
  </si>
  <si>
    <t>B</t>
  </si>
  <si>
    <t>I. Készletek</t>
  </si>
  <si>
    <t>B/I</t>
  </si>
  <si>
    <t>II. Értékpapírok</t>
  </si>
  <si>
    <t>B/II</t>
  </si>
  <si>
    <t>C/ PÉNZESZKÖZÖK</t>
  </si>
  <si>
    <t>C</t>
  </si>
  <si>
    <t>206 262</t>
  </si>
  <si>
    <t>I. Lekötött bankbetétek</t>
  </si>
  <si>
    <t>C/I</t>
  </si>
  <si>
    <t>II. Pénztárak, csekkek, betétkönyvek</t>
  </si>
  <si>
    <t>C/II</t>
  </si>
  <si>
    <t>122 640</t>
  </si>
  <si>
    <t>III. Forintszámlák</t>
  </si>
  <si>
    <t>C/III</t>
  </si>
  <si>
    <t>83 622</t>
  </si>
  <si>
    <t>IV. Devizaszámlák</t>
  </si>
  <si>
    <t>C/IV</t>
  </si>
  <si>
    <t>D/ KÖVETELÉSEK</t>
  </si>
  <si>
    <t>D</t>
  </si>
  <si>
    <t>1 262 099</t>
  </si>
  <si>
    <t>I. Költségvetési évben esedékes követelések</t>
  </si>
  <si>
    <t>D/I</t>
  </si>
  <si>
    <t>II. Költségvetési évet követően esedékes követelések</t>
  </si>
  <si>
    <t>D/II</t>
  </si>
  <si>
    <t>III. Követelés jellegű sajátos elszámolások</t>
  </si>
  <si>
    <t>D/III</t>
  </si>
  <si>
    <t>E/ EGYÉB SAJÁTOS ESZKÖZOLDALI ELSZÁMOLÁSOK</t>
  </si>
  <si>
    <t>E</t>
  </si>
  <si>
    <t>85 766</t>
  </si>
  <si>
    <t>F/ AKTÍV IDŐBELI ELHATÁROLÁSOK</t>
  </si>
  <si>
    <t>F</t>
  </si>
  <si>
    <t>ESZKÖZÖK ÖSSZESEN</t>
  </si>
  <si>
    <t>A+..+F</t>
  </si>
  <si>
    <t>2 340 240</t>
  </si>
  <si>
    <t>FORRÁSOK</t>
  </si>
  <si>
    <t>G/ SAJÁT TŐKE</t>
  </si>
  <si>
    <t>G</t>
  </si>
  <si>
    <t>-6 516 627</t>
  </si>
  <si>
    <t>I. Nemzeti vagyon induláskori értéke</t>
  </si>
  <si>
    <t>G/I</t>
  </si>
  <si>
    <t>273 278</t>
  </si>
  <si>
    <t>100</t>
  </si>
  <si>
    <t>II. Nemzeti vagyon változásai</t>
  </si>
  <si>
    <t>G/II</t>
  </si>
  <si>
    <t>III. Egyéb eszközök induláskori értéke és változásai</t>
  </si>
  <si>
    <t>G/III</t>
  </si>
  <si>
    <t>IV. Felhalmozott eredmény</t>
  </si>
  <si>
    <t>G/IV</t>
  </si>
  <si>
    <t>-6 426 797</t>
  </si>
  <si>
    <t>V. Eszközök értékhelyesbítésének forrása</t>
  </si>
  <si>
    <t>G/V</t>
  </si>
  <si>
    <t>VI. Mérleg szerinti eredmény</t>
  </si>
  <si>
    <t>G/VI</t>
  </si>
  <si>
    <t>-363 108</t>
  </si>
  <si>
    <t>H/ KÖTELEZETTSÉGEK</t>
  </si>
  <si>
    <t>H</t>
  </si>
  <si>
    <t>1 169 556</t>
  </si>
  <si>
    <t>I. Költségvetési évben esedékes kötelezettségek</t>
  </si>
  <si>
    <t>H/I</t>
  </si>
  <si>
    <t>6 915</t>
  </si>
  <si>
    <t>II. Költségvetési évet követően esedékes kötelezettségek</t>
  </si>
  <si>
    <t>H/II</t>
  </si>
  <si>
    <t>1 085 168</t>
  </si>
  <si>
    <t>III. Kötelezettség jellegű sajátos elszámolások</t>
  </si>
  <si>
    <t>H/III</t>
  </si>
  <si>
    <t>77 473</t>
  </si>
  <si>
    <t>I/ KINCSTÁRI SZÁMLAVEZETÉSSEL KAPCSOLATOS ELSZÁMOLÁSOK</t>
  </si>
  <si>
    <t>I</t>
  </si>
  <si>
    <t>J/ PASSZÍV IDŐBELI ELHATÁROLÁSOK (=K/1+K/2+K/3)</t>
  </si>
  <si>
    <t>J</t>
  </si>
  <si>
    <t>7 687 311</t>
  </si>
  <si>
    <t>FORRÁSOK ÖSSZESEN</t>
  </si>
  <si>
    <t>G+...+J</t>
  </si>
  <si>
    <t>MÉRLEGEN KÍVÜLI TÉTELEK</t>
  </si>
  <si>
    <t>L</t>
  </si>
  <si>
    <t>"0"-ra írt eszközök</t>
  </si>
  <si>
    <t>L/1</t>
  </si>
  <si>
    <t>2 780 019</t>
  </si>
  <si>
    <t>Használatban lévő kisértékű immateriális javak, tárgyi eszközök</t>
  </si>
  <si>
    <t>L/2</t>
  </si>
  <si>
    <t>6 582 668</t>
  </si>
  <si>
    <t>Használatban lévő készletek</t>
  </si>
  <si>
    <t>L/3</t>
  </si>
  <si>
    <t>01-02. számlacsoportban nyilvántartott eszközök (Áht-n belüli vagyonkezelésbe adott, bérbevett, letétbe, bizományba, üzemeltetésre átvett, stb.)</t>
  </si>
  <si>
    <t>L/4</t>
  </si>
  <si>
    <t>A nemzeti vagyonról szóló 2011. évi CXCVI. törvény 1. § (2) bekezdés g) és h) pontja szerinti kulturális javak és régészeti leletek (bekerülési érték nélküli)</t>
  </si>
  <si>
    <t>L/5</t>
  </si>
  <si>
    <t>Függő követelések</t>
  </si>
  <si>
    <t>L/6</t>
  </si>
  <si>
    <t>Függő kötelezettségek</t>
  </si>
  <si>
    <t>L/7</t>
  </si>
  <si>
    <t>Biztos (jövőbeni) követelések</t>
  </si>
  <si>
    <t>L/8</t>
  </si>
  <si>
    <t>1 992 443</t>
  </si>
  <si>
    <t>245 012</t>
  </si>
  <si>
    <t>343 780</t>
  </si>
  <si>
    <t>2 581 235</t>
  </si>
  <si>
    <t>-10 990 277</t>
  </si>
  <si>
    <t>646 702</t>
  </si>
  <si>
    <t>-10 232 094</t>
  </si>
  <si>
    <t>-1 404 885</t>
  </si>
  <si>
    <t>3 116 471</t>
  </si>
  <si>
    <t>358 715</t>
  </si>
  <si>
    <t>2 757 756</t>
  </si>
  <si>
    <t>10 455 041</t>
  </si>
  <si>
    <t>1 922 057</t>
  </si>
  <si>
    <t>6 438 926</t>
  </si>
  <si>
    <t>949 542</t>
  </si>
  <si>
    <t>448 591</t>
  </si>
  <si>
    <t>11 800</t>
  </si>
  <si>
    <t>-5 882</t>
  </si>
  <si>
    <t>160 330</t>
  </si>
  <si>
    <t>1 564 381</t>
  </si>
  <si>
    <t>-1 588 443</t>
  </si>
  <si>
    <t>185 000</t>
  </si>
  <si>
    <t>-2 024 401</t>
  </si>
  <si>
    <t>250 958</t>
  </si>
  <si>
    <t>408 636</t>
  </si>
  <si>
    <t>52 618</t>
  </si>
  <si>
    <t>356 018</t>
  </si>
  <si>
    <t>2 744 188</t>
  </si>
  <si>
    <t>4 686 025</t>
  </si>
  <si>
    <t>11 809 671</t>
  </si>
  <si>
    <t>293 065</t>
  </si>
  <si>
    <t>119 190</t>
  </si>
  <si>
    <t>16 140</t>
  </si>
  <si>
    <t>103 050</t>
  </si>
  <si>
    <t>39 546</t>
  </si>
  <si>
    <t>-35 706</t>
  </si>
  <si>
    <t>64 562</t>
  </si>
  <si>
    <t>480 657</t>
  </si>
  <si>
    <t>-4 071 311</t>
  </si>
  <si>
    <t>-3 657 712</t>
  </si>
  <si>
    <t>89,84</t>
  </si>
  <si>
    <t>413 599</t>
  </si>
  <si>
    <t>222 092</t>
  </si>
  <si>
    <t>3 916 277</t>
  </si>
  <si>
    <t>608 008</t>
  </si>
  <si>
    <t>4 685 834</t>
  </si>
  <si>
    <t>6 101 490 248</t>
  </si>
  <si>
    <t>3 541 515</t>
  </si>
  <si>
    <t>943 866</t>
  </si>
  <si>
    <t>2 597 649</t>
  </si>
  <si>
    <t>6 097 348 733</t>
  </si>
  <si>
    <t>5 772 471 888</t>
  </si>
  <si>
    <t>3 663 230 998</t>
  </si>
  <si>
    <t>914 046 862</t>
  </si>
  <si>
    <t>1 195 194 028</t>
  </si>
  <si>
    <t>35 921 688</t>
  </si>
  <si>
    <t>216 976</t>
  </si>
  <si>
    <t>35 704 712</t>
  </si>
  <si>
    <t>288 955 157</t>
  </si>
  <si>
    <t>600 000</t>
  </si>
  <si>
    <t>344 979 997</t>
  </si>
  <si>
    <t>496 157 014</t>
  </si>
  <si>
    <t>265 875</t>
  </si>
  <si>
    <t>495 891 139</t>
  </si>
  <si>
    <t>527 008 109</t>
  </si>
  <si>
    <t>443 149 129</t>
  </si>
  <si>
    <t>158 942</t>
  </si>
  <si>
    <t>83 700 038</t>
  </si>
  <si>
    <t>-43 563 381</t>
  </si>
  <si>
    <t>54 635</t>
  </si>
  <si>
    <t>7 426 126 622</t>
  </si>
  <si>
    <t>5 974 528 999</t>
  </si>
  <si>
    <t>6 190 175 348</t>
  </si>
  <si>
    <t>-169 707 832</t>
  </si>
  <si>
    <t>92 518 566</t>
  </si>
  <si>
    <t>-154 537 825</t>
  </si>
  <si>
    <t>16 080 742</t>
  </si>
  <si>
    <t>95 949 728</t>
  </si>
  <si>
    <t>1 297 346</t>
  </si>
  <si>
    <t>13 676 444</t>
  </si>
  <si>
    <t>80 975 938</t>
  </si>
  <si>
    <t>1 355 647 895</t>
  </si>
  <si>
    <t>122 924 066</t>
  </si>
  <si>
    <t>2 455 941</t>
  </si>
  <si>
    <t>A/I/1 Vagyoni értékű jogok</t>
  </si>
  <si>
    <t>A/I Immateriális javak (=A/I/1+A/I/2+A/I/3)</t>
  </si>
  <si>
    <t>A/II/2 Gépek, berendezések, felszerelések, járművek</t>
  </si>
  <si>
    <t>A/II Tárgyi eszközök  (=A/II/1+...+A/II/5)</t>
  </si>
  <si>
    <t>A) NEMZETI VAGYONBA TARTOZÓ BEFEKTETETT ESZKÖZÖK (=A/I+A/II+A/III+A/IV)</t>
  </si>
  <si>
    <t>47</t>
  </si>
  <si>
    <t>C/II/1 Forintpénztár</t>
  </si>
  <si>
    <t>50</t>
  </si>
  <si>
    <t>C/II Pénztárak, csekkek, betétkönyvek (=C/II/1+C/II/2+C/II/3)</t>
  </si>
  <si>
    <t>51</t>
  </si>
  <si>
    <t>C/III/1 Kincstáron kívüli forintszámlák</t>
  </si>
  <si>
    <t>53</t>
  </si>
  <si>
    <t>C/III Forintszámlák (=C/III/1+C/III/2)</t>
  </si>
  <si>
    <t>57</t>
  </si>
  <si>
    <t>C) PÉNZESZKÖZÖK (=C/I+…+C/IV)</t>
  </si>
  <si>
    <t>69</t>
  </si>
  <si>
    <t>D/I/4 Költségvetési évben esedékes követelések működési bevételre (=D/I/4a+…+D/I/4i)</t>
  </si>
  <si>
    <t>70</t>
  </si>
  <si>
    <t>D/I/4a - ebből: költségvetési évben esedékes követelések készletértékesítés ellenértékére, szolgáltatások ellenértékére, közvetített szolgáltatások ellenértékére</t>
  </si>
  <si>
    <t>73</t>
  </si>
  <si>
    <t>D/I/4d - ebből: költségvetési évben esedékes követelések kiszámlázott általános forgalmi adóra</t>
  </si>
  <si>
    <t>78</t>
  </si>
  <si>
    <t>D/I/4i - ebből: költségvetési évben esedékes követelések egyéb működési bevételekre</t>
  </si>
  <si>
    <t>101</t>
  </si>
  <si>
    <t>D/I Költségvetési évben esedékes követelések (=D/I/1+…+D/I/8)</t>
  </si>
  <si>
    <t>D/II/4 Költségvetési évet követően esedékes követelések működési bevételre</t>
  </si>
  <si>
    <t>D/II/4a - ebből: költségvetési évben esedékes követelések készletértékesítés ellenértékére, szolgáltatások ellenértékére, közvetített szolgáltatások ellenértékére</t>
  </si>
  <si>
    <t>D/II/4d - ebből: költségvetési évben esedékes követelések kiszámlázott általános forgalmi adóra</t>
  </si>
  <si>
    <t xml:space="preserve">D/II/ Költségvetési évet követően esedékes követelések </t>
  </si>
  <si>
    <t>143</t>
  </si>
  <si>
    <t>D/III/1 Adott előlegek (=D/III/1a+…+D/III/1f)</t>
  </si>
  <si>
    <t>148</t>
  </si>
  <si>
    <t>D/III/1e - ebből: foglalkoztatottaknak adott előlegek</t>
  </si>
  <si>
    <t>158</t>
  </si>
  <si>
    <t>D/III Követelés jellegű sajátos elszámolások (=D/III/1+…+D/III/9)</t>
  </si>
  <si>
    <t>159</t>
  </si>
  <si>
    <t>D) KÖVETELÉSEK  (=D/I+D/II+D/III)</t>
  </si>
  <si>
    <t>161</t>
  </si>
  <si>
    <t>E/I/2 Más előzetesen felszámított levonható általános forgalmi adó</t>
  </si>
  <si>
    <t>163</t>
  </si>
  <si>
    <t>E/I/4 Más előzetesen felszámított nem levonható általános forgalmi adó</t>
  </si>
  <si>
    <t>164</t>
  </si>
  <si>
    <t>E/I Előzetesen felszámított általános forgalmi adó elszámolása (=E/I/1+…+E/I/4)</t>
  </si>
  <si>
    <t>166</t>
  </si>
  <si>
    <t>E/II/2 Más fizetendő általános forgalmi adó</t>
  </si>
  <si>
    <t>167</t>
  </si>
  <si>
    <t>E/II Fizetendő általános forgalmi adó elszámolása (=E/II/1+E/II/2)</t>
  </si>
  <si>
    <t>171</t>
  </si>
  <si>
    <t>E) EGYÉB SAJÁTOS ELSZÁMOLÁSOK (=E/I+E/II+E/III)</t>
  </si>
  <si>
    <t>172</t>
  </si>
  <si>
    <t>F/1  Eredményszemléletű bevételek aktív időbeli elhatárolása</t>
  </si>
  <si>
    <t>173</t>
  </si>
  <si>
    <t>F/2 Költségek, ráfordítások aktív időbeli elhatárolása</t>
  </si>
  <si>
    <t>175</t>
  </si>
  <si>
    <t>F) AKTÍV IDŐBELI  ELHATÁROLÁSOK  (=F/1+F/2+F/3)</t>
  </si>
  <si>
    <t>176</t>
  </si>
  <si>
    <t>ESZKÖZÖK ÖSSZESEN (=A+B+C+D+E+F)</t>
  </si>
  <si>
    <t>177</t>
  </si>
  <si>
    <t>G/I  Nemzeti vagyon induláskori értéke</t>
  </si>
  <si>
    <t>183</t>
  </si>
  <si>
    <t>G/IV Felhalmozott eredmény</t>
  </si>
  <si>
    <t>185</t>
  </si>
  <si>
    <t>G/VI Mérleg szerinti eredmény</t>
  </si>
  <si>
    <t>186</t>
  </si>
  <si>
    <t>G/ SAJÁT TŐKE  (= G/I+…+G/VI)</t>
  </si>
  <si>
    <t>187</t>
  </si>
  <si>
    <t>H/I/1 Költségvetési évben esedékes kötelezettségek személyi juttatásokra</t>
  </si>
  <si>
    <t>189</t>
  </si>
  <si>
    <t>H/I/3 Költségvetési évben esedékes kötelezettségek dologi kiadásokra</t>
  </si>
  <si>
    <t>212</t>
  </si>
  <si>
    <t>H/I Költségvetési évben esedékes kötelezettségek (=H/I/1+…+H/I/9)</t>
  </si>
  <si>
    <t>213</t>
  </si>
  <si>
    <t>H/II/1 Költségvetési évet követően esedékes kötelezettségek személyi juttatásokra</t>
  </si>
  <si>
    <t>215</t>
  </si>
  <si>
    <t>H/II/3 Költségvetési évet követően esedékes kötelezettségek dologi kiadásokra</t>
  </si>
  <si>
    <t>H/II/6 Költségvetési évet követően esedékes kötelezettségek beruházásokra</t>
  </si>
  <si>
    <t>236</t>
  </si>
  <si>
    <t>H/II Költségvetési évet követően esedékes kötelezettségek (=H/II/1+…+H/II/9)</t>
  </si>
  <si>
    <t>237</t>
  </si>
  <si>
    <t>H/III/1 Kapott előlegek</t>
  </si>
  <si>
    <t>239</t>
  </si>
  <si>
    <t>H/III/3 Más szervezetet megillető bevételek elszámolása</t>
  </si>
  <si>
    <t>247</t>
  </si>
  <si>
    <t>H/III Kötelezettség jellegű sajátos elszámolások (=H/III/1+…+H/III/10)</t>
  </si>
  <si>
    <t>248</t>
  </si>
  <si>
    <t>H) KÖTELEZETTSÉGEK (=H/I+H/II+H/III)</t>
  </si>
  <si>
    <t>251</t>
  </si>
  <si>
    <t>J/2 Költségek, ráfordítások passzív időbeli elhatárolása</t>
  </si>
  <si>
    <t>253</t>
  </si>
  <si>
    <t>J) PASSZÍV IDŐBELI ELHATÁROLÁSOK (=J/1+J/2+J/3)</t>
  </si>
  <si>
    <t>254</t>
  </si>
  <si>
    <t>FORRÁSOK ÖSSZESEN (=G+H+I+J)</t>
  </si>
  <si>
    <t>165</t>
  </si>
  <si>
    <t>E/II/1 Kapott előleghez kapcsolódó fizetendő általános forgalmi adó</t>
  </si>
  <si>
    <t>220</t>
  </si>
  <si>
    <t>74</t>
  </si>
  <si>
    <t>D/I/4e - ebből: költségvetési évben esedékes követelések általános forgalmi adó visszatérítésére</t>
  </si>
  <si>
    <t>D/III/1f - ebből: túlfizetések, téves és visszajáró kifizetések</t>
  </si>
  <si>
    <t>D/II/4 Költségvetési évet követően esedések követelések működési bevételre</t>
  </si>
  <si>
    <t>D/II/4i - ebből: költségvetési évben esedékes követelések egyéb működési bevételekre</t>
  </si>
  <si>
    <t>D/II Költségvetési évet követően esedékes követelések (=D/II/1+…+D/II/8)</t>
  </si>
  <si>
    <t>A/I/2 Szellemi termékek</t>
  </si>
  <si>
    <t>A/II/1 Ingatlanok és a kapcsolódó vagyoni értékű jogok</t>
  </si>
  <si>
    <t>A/II/4 Beruházások, felújítások</t>
  </si>
  <si>
    <t>A/III/1 Tartós részesedések</t>
  </si>
  <si>
    <t>A/III/1e ebből egyéb tartós részesedések</t>
  </si>
  <si>
    <t>A/III Befektetett pénzügyi eszközök</t>
  </si>
  <si>
    <t>36</t>
  </si>
  <si>
    <t>B/II/2 Forgatási célú hitelviszonyt megtestesítő értékpapírok (&gt;=B/II/2a+…+B/II/2e)</t>
  </si>
  <si>
    <t>38</t>
  </si>
  <si>
    <t>B/II/2b - ebből: kincstárjegyek</t>
  </si>
  <si>
    <t>B/II/2c - ebből: államkötvények</t>
  </si>
  <si>
    <t>41</t>
  </si>
  <si>
    <t>B/II/2e - ebből: befektetési jegyek</t>
  </si>
  <si>
    <t>B/II Értékpapírok (=B/II/1+B/II/2)</t>
  </si>
  <si>
    <t>B) NEMZETI VAGYONBA TARTOZÓ FORGÓESZKÖZÖK (= B/I+B/II)</t>
  </si>
  <si>
    <t>C/III/2 Kincstárban vezetett forintszámlák</t>
  </si>
  <si>
    <t>58</t>
  </si>
  <si>
    <t>D/I/1 Költségvetési évben esedékes követelések működési célú támogatások bevételeire államháztartáson belülről (&gt;=D/I/1a)</t>
  </si>
  <si>
    <t>62</t>
  </si>
  <si>
    <t>D/I/3 Költségvetési évben esedékes követelések közhatalmi bevételre (=D/I/3a+…+D/I/3f)</t>
  </si>
  <si>
    <t>67</t>
  </si>
  <si>
    <t>D/I/3e - ebből: költségvetési évben esedékes követelések termékek és szolgáltatások adóira</t>
  </si>
  <si>
    <t>68</t>
  </si>
  <si>
    <t>D/I/3f - ebből: költségvetési évben esedékes követelések egyéb közhatalmi bevételekre</t>
  </si>
  <si>
    <t>89</t>
  </si>
  <si>
    <t>D/I/7 Költségvetési évben esedékes követelések felhalmozási célú átvett pénzeszközre (&gt;=D/I/7a+D/I/7b+D/I/7c)</t>
  </si>
  <si>
    <t>92</t>
  </si>
  <si>
    <t>D/I/7c - ebből: költségvetési évben esedékes követelések felhalmozási célú visszatérítendő támogatások, kölcsönök visszatérülésére államháztartáson kívülről</t>
  </si>
  <si>
    <t>D/III/bd - ebből: beruházásokra, felújításokra adott előlegek</t>
  </si>
  <si>
    <t>147</t>
  </si>
  <si>
    <t>D/III/1d - ebből: igénybe vett szolgáltatásra adott előlegek</t>
  </si>
  <si>
    <t>149</t>
  </si>
  <si>
    <t>152</t>
  </si>
  <si>
    <t>D/III/4 Forgótőke elszámolása</t>
  </si>
  <si>
    <t>153</t>
  </si>
  <si>
    <t>D/III/5 Vagyonkezelésbe adott eszközökkel kapcsolatos visszapótlási követelés elszámolása</t>
  </si>
  <si>
    <t>D/III/7 Folyósított, megelőlegezett tb-i és családtámogatási ellátások elszámolása</t>
  </si>
  <si>
    <t>E/I/1 Adott előleghez kapcsolódó előzetesen felszámított általános forgalmi adó</t>
  </si>
  <si>
    <t>E/I/3 Adott előleghez kapcsolódó előzetesen felszámított nem levonható általános forgalmi adó</t>
  </si>
  <si>
    <t>E/III/2 Utalványok, bérletek és más hasonló, készpénz-helyettesítő fizetési eszköznek nem minősülő eszközök elszámolásai</t>
  </si>
  <si>
    <t>E/III/ Egyéb sajátos eszközoldali elszámolások (E/III/1+E/III/2)</t>
  </si>
  <si>
    <t>178</t>
  </si>
  <si>
    <t>G/II Nemzeti vagyon változásai</t>
  </si>
  <si>
    <t>181</t>
  </si>
  <si>
    <t>G/III/3 Pénzeszközön kívüli egyéb eszközök induláskori értéke és változásai</t>
  </si>
  <si>
    <t>184</t>
  </si>
  <si>
    <t>G/V Eszközök értékhelyesbítésének forrása</t>
  </si>
  <si>
    <t>190</t>
  </si>
  <si>
    <t>H/I/4 Költségvetési évben esedékes kötelezettségek ellátottak pénzbeli juttatásaira</t>
  </si>
  <si>
    <t>H/I/6 Költségvetési évben esedékes kötelezettségek beruházásokra</t>
  </si>
  <si>
    <t>H/II/4 Költségvetési évet követően esedékes kötelezettségek ellátottak pénzbeli juttatásaira</t>
  </si>
  <si>
    <t>H/II5 Költségvetési évet követően esedékes kötelezettségek egyéb működési célú kiadásokra</t>
  </si>
  <si>
    <t>221</t>
  </si>
  <si>
    <t>H/II/7 Költségvetési évet követően esedékes kötelezettségek felújításokra</t>
  </si>
  <si>
    <t>225</t>
  </si>
  <si>
    <t>H/II/9 Költségvetési évet követően esedékes kötelezettségek finanszírozási kiadásokra (&gt;=H/II/9a+…+H/II/9j)</t>
  </si>
  <si>
    <t>230</t>
  </si>
  <si>
    <t>H/II/9e - ebből: költségvetési évet követően esedékes kötelezettségek államháztartáson belüli megelőlegezések visszafizetésére</t>
  </si>
  <si>
    <t>238</t>
  </si>
  <si>
    <t>H/III/2 Továbbadási célból folyósított támogatások, ellátások elszámolása</t>
  </si>
  <si>
    <t>H/III/8 Letétbe, megőrzésre, fedezetkezelésre átvett pénzeszközök, biztosítékok</t>
  </si>
  <si>
    <t>252</t>
  </si>
  <si>
    <t>J/3 Halasztott eredményszemléletű bevételek</t>
  </si>
  <si>
    <t>Konszolidálás előtti összeg</t>
  </si>
  <si>
    <t>Bugyi Nagyközség Önkormányzat és az általa irányított költségvetési szervek 2020. évi öszesített pénzeszköz változásának bemutatása (adatok ezer forintban)</t>
  </si>
  <si>
    <t xml:space="preserve">  -közművelődési érdekeltségnövelő támogatás</t>
  </si>
  <si>
    <t>KEHOP-2.2.2-15-00031 pályázat szennyvíztisztító beruházás</t>
  </si>
  <si>
    <t>mezőőri szolgálat lámpa vásárlás</t>
  </si>
  <si>
    <t>háziorvosi szolgálat részére számítógép és program vásárlás</t>
  </si>
  <si>
    <t>OÁZIS Sportszolgáltató Nonprofit Kft. Uszoda engedéyles és kiviteli tervek</t>
  </si>
  <si>
    <t>Bocskai Református Oktatási Központ pedagósuok év végi juttatás támogatása</t>
  </si>
  <si>
    <t>Monori Tankerületi Központ pedagógusok év végi juttatás támogatás</t>
  </si>
  <si>
    <t>OÁZIS Sportszolgáltató Kft. Uszoda engedélyes és kiviteli tervek</t>
  </si>
  <si>
    <t>Értékpapírok forgatásából származó bevétel</t>
  </si>
  <si>
    <t>közművelődési érdekeltségnövelő tám eszközbeszerzés</t>
  </si>
  <si>
    <t>riasztó rendszer telepítés</t>
  </si>
  <si>
    <t>Bugyi Nagyközségi Önkormányzat és intézményei 2020. évi eredménykimutatásai (adatok forintban)</t>
  </si>
  <si>
    <t>Bugyi Nagyközségi Polgármesteri Hivatal 2020. évi eredménykimutatása</t>
  </si>
  <si>
    <t>Bugyi Nagyközség Önkormányzata és az általa irányított szervek 2020. évi maradványkimutatása (adatok forintban)</t>
  </si>
  <si>
    <t>Bugyi Nagyközségi Polgármesteri Hivatal 2020. évi maradványkimutatása</t>
  </si>
  <si>
    <t>Bessenyei György Művelődési ház és Könyvtár 2020. évi maradványkimutatása</t>
  </si>
  <si>
    <t>Bugyi Nagyközségi Napköziotthonos Óvoda 2020. évi maradványkimutatása</t>
  </si>
  <si>
    <t>Bugyi Nagyközség Önkormányzatának Településfejlesztési- Ellátási és Üzemeltetési Szervének 2020. évi  maradványkimutatása</t>
  </si>
  <si>
    <t>Bugyi Nagyközség Önkormányzatának 2020. évi maradványkimutatása</t>
  </si>
  <si>
    <t>Bugyi Nagyközség Önkormányzata és az általa irányított szervek konszolidált 2020. évi maradványkimutatása</t>
  </si>
  <si>
    <t>Bugyi Nagyközség Önkormányzat és az általa irányított szervek 2020. évi mérlege (adatok forintban)</t>
  </si>
  <si>
    <t>Bugyi Nagyközségi Polgármesteri Hivatal 2020. évi mérlege (adatok forintban)</t>
  </si>
  <si>
    <t>1 415 815</t>
  </si>
  <si>
    <t>180,10</t>
  </si>
  <si>
    <t>83 055</t>
  </si>
  <si>
    <t>45,54</t>
  </si>
  <si>
    <t>1 332 760</t>
  </si>
  <si>
    <t>220,75</t>
  </si>
  <si>
    <t>179 609</t>
  </si>
  <si>
    <t>87,08</t>
  </si>
  <si>
    <t>118 610</t>
  </si>
  <si>
    <t>96,71</t>
  </si>
  <si>
    <t>60 999</t>
  </si>
  <si>
    <t>72,95</t>
  </si>
  <si>
    <t>2 841 097</t>
  </si>
  <si>
    <t>225,11</t>
  </si>
  <si>
    <t>550 740</t>
  </si>
  <si>
    <t>43,64</t>
  </si>
  <si>
    <t>2 290 357</t>
  </si>
  <si>
    <t>71 161</t>
  </si>
  <si>
    <t>82,97</t>
  </si>
  <si>
    <t>4 507 682</t>
  </si>
  <si>
    <t>192,62</t>
  </si>
  <si>
    <t>-7 663 476</t>
  </si>
  <si>
    <t>117,60</t>
  </si>
  <si>
    <t>-6 789 905</t>
  </si>
  <si>
    <t>105,65</t>
  </si>
  <si>
    <t>-1 146 849</t>
  </si>
  <si>
    <t>315,84</t>
  </si>
  <si>
    <t>1 093 934</t>
  </si>
  <si>
    <t>93,53</t>
  </si>
  <si>
    <t>4 998</t>
  </si>
  <si>
    <t>72,28</t>
  </si>
  <si>
    <t>1 066 860</t>
  </si>
  <si>
    <t>98,31</t>
  </si>
  <si>
    <t>22 076</t>
  </si>
  <si>
    <t>28,50</t>
  </si>
  <si>
    <t>11 077 224</t>
  </si>
  <si>
    <t>144,10</t>
  </si>
  <si>
    <t>Bugyi Nagyközségi Polgármesteri Hivatal 2020. évi vagyonkimutatása (adatok Ft-ban)</t>
  </si>
  <si>
    <t>016010</t>
  </si>
  <si>
    <t>Országgyűlési, önkormányzati választás</t>
  </si>
  <si>
    <t>Országos szavazás kapcsolatos kiadások</t>
  </si>
  <si>
    <t>Bugyi Nagyközség Önkormányzat Településfejlesztési - Ellátási és Üzemeltetési Szervének 2020. évi eredménykimutatása</t>
  </si>
  <si>
    <t>Bugyi Nagyközség Önkormányzat és az általa irányított költségvetési szervek 
2020. évi pénzeszköz változásának bemutatása az Áht. 91.§. (2).a). alapján (adatok Ft-ban)</t>
  </si>
  <si>
    <t>5 064 886</t>
  </si>
  <si>
    <t>1 728,25</t>
  </si>
  <si>
    <t>214 782</t>
  </si>
  <si>
    <t>180,20</t>
  </si>
  <si>
    <t>113 365</t>
  </si>
  <si>
    <t>702,39</t>
  </si>
  <si>
    <t>101 417</t>
  </si>
  <si>
    <t>98,42</t>
  </si>
  <si>
    <t>84 094</t>
  </si>
  <si>
    <t>212,65</t>
  </si>
  <si>
    <t>23 311</t>
  </si>
  <si>
    <t>58,95</t>
  </si>
  <si>
    <t>60 783</t>
  </si>
  <si>
    <t>-47 303</t>
  </si>
  <si>
    <t>132,48</t>
  </si>
  <si>
    <t>105 114</t>
  </si>
  <si>
    <t>162,81</t>
  </si>
  <si>
    <t>5 421 573</t>
  </si>
  <si>
    <t>1 127,95</t>
  </si>
  <si>
    <t>693 861</t>
  </si>
  <si>
    <t>-18,97</t>
  </si>
  <si>
    <t>4 351 573</t>
  </si>
  <si>
    <t>1 052,12</t>
  </si>
  <si>
    <t>191 735</t>
  </si>
  <si>
    <t>86,33</t>
  </si>
  <si>
    <t>4 535 977</t>
  </si>
  <si>
    <t>115,82</t>
  </si>
  <si>
    <t>Bugyi Nagyközség Önkormányzatának Településfejlesztési-, Üzemeltetési és Ellátási Szerve 2020. évi mérlege (adatok forintban)</t>
  </si>
  <si>
    <t>082092</t>
  </si>
  <si>
    <t>Közművelődés, hagyományos közösségi kulturális értékek gondozása</t>
  </si>
  <si>
    <t>Bessenyei György Művelődési ház és Könyvtár 2020. évi eredménykimutatása</t>
  </si>
  <si>
    <t>1 978 255</t>
  </si>
  <si>
    <t>208,34</t>
  </si>
  <si>
    <t>77 036</t>
  </si>
  <si>
    <t>17,17</t>
  </si>
  <si>
    <t>1 003 145</t>
  </si>
  <si>
    <t>8 501,23</t>
  </si>
  <si>
    <t>991 345</t>
  </si>
  <si>
    <t>-270 658</t>
  </si>
  <si>
    <t>4 601,46</t>
  </si>
  <si>
    <t>147 924</t>
  </si>
  <si>
    <t>92,26</t>
  </si>
  <si>
    <t>2 935 702</t>
  </si>
  <si>
    <t>187,66</t>
  </si>
  <si>
    <t>-1 895 518</t>
  </si>
  <si>
    <t>119,33</t>
  </si>
  <si>
    <t>-1 773 443</t>
  </si>
  <si>
    <t>87,60</t>
  </si>
  <si>
    <t>-307 075</t>
  </si>
  <si>
    <t>-122,36</t>
  </si>
  <si>
    <t>315 179</t>
  </si>
  <si>
    <t>77,13</t>
  </si>
  <si>
    <t>88,53</t>
  </si>
  <si>
    <t>4 516 041</t>
  </si>
  <si>
    <t>164,57</t>
  </si>
  <si>
    <t>2 852 329</t>
  </si>
  <si>
    <t>60,87</t>
  </si>
  <si>
    <t>10 405 069</t>
  </si>
  <si>
    <t>88,11</t>
  </si>
  <si>
    <t>Bessenyei György Művelődési Ház és Könyvtár 2020. évi vagyonkimutatása</t>
  </si>
  <si>
    <t>Bessenyei György Művelődési ház és Könyvtár 2020. évi mérlege (adatok forintban)</t>
  </si>
  <si>
    <t>D/III/1 Adott előlegek</t>
  </si>
  <si>
    <t>D/III/1e - ebből folgalkoztatottaknak adott előlegek</t>
  </si>
  <si>
    <t>D/III/1f - ebből túlfizetések, téves és visszajáró kifizetések</t>
  </si>
  <si>
    <t>Bugyi Nagyközségi Napköziotthonos Óvoda 2020. évi eredménykimutatása</t>
  </si>
  <si>
    <t>3 277 912</t>
  </si>
  <si>
    <t>164,52</t>
  </si>
  <si>
    <t>1 754 829</t>
  </si>
  <si>
    <t>1 523 083</t>
  </si>
  <si>
    <t>76,44</t>
  </si>
  <si>
    <t>181 233</t>
  </si>
  <si>
    <t>73,97</t>
  </si>
  <si>
    <t>30 720</t>
  </si>
  <si>
    <t>-42 038</t>
  </si>
  <si>
    <t>-12,23</t>
  </si>
  <si>
    <t>3 447 827</t>
  </si>
  <si>
    <t>133,57</t>
  </si>
  <si>
    <t>-7 595 142</t>
  </si>
  <si>
    <t>69,11</t>
  </si>
  <si>
    <t>-11 636 979</t>
  </si>
  <si>
    <t>113,73</t>
  </si>
  <si>
    <t>3 395 135</t>
  </si>
  <si>
    <t>-241,67</t>
  </si>
  <si>
    <t>1 619 158</t>
  </si>
  <si>
    <t>51,95</t>
  </si>
  <si>
    <t>17 580</t>
  </si>
  <si>
    <t>4,90</t>
  </si>
  <si>
    <t>1 601 578</t>
  </si>
  <si>
    <t>58,08</t>
  </si>
  <si>
    <t>9 423 811</t>
  </si>
  <si>
    <t>90,14</t>
  </si>
  <si>
    <t>3 329 129</t>
  </si>
  <si>
    <t>173,21</t>
  </si>
  <si>
    <t>7 199 295</t>
  </si>
  <si>
    <t>111,81</t>
  </si>
  <si>
    <t>Bugyi Nagyközségi Napköziotthonos Óvoda 2020. évi vagyonkimutatása</t>
  </si>
  <si>
    <t>Bugyi Nagyközségi Napköziotthonos Óvoda 2020. évi mérlege (adatok forintban)</t>
  </si>
  <si>
    <t>A/II/1 Ingatlanok és kapcsolódó vagyonértékű jogok</t>
  </si>
  <si>
    <t>Bugyi Nagyközségi Csemete Bölcsőde 2020. évi mérlege (adatok forintban)</t>
  </si>
  <si>
    <t>Bugyi Nagyközségi Napköziotthonos Csemete Bölcsőde 2020. évi eredménykimutatása</t>
  </si>
  <si>
    <t>Bugyi Nagyközségi Csemete Bölcsőde</t>
  </si>
  <si>
    <t>Bugyi Nagyközségi Csemete Bölcsőde 2020. évi maradványkimutatása</t>
  </si>
  <si>
    <t>59 700</t>
  </si>
  <si>
    <t>7 569</t>
  </si>
  <si>
    <t>67 269</t>
  </si>
  <si>
    <t>-443 350</t>
  </si>
  <si>
    <t>48 619</t>
  </si>
  <si>
    <t>462 000</t>
  </si>
  <si>
    <t>Bugyi Nagyközségi Csemete Bölcsőde 2020. évi vagyonkimutatása</t>
  </si>
  <si>
    <t>5204-5206 j. utak csomópont tanulmányterv</t>
  </si>
  <si>
    <t>uszoda terület vásárlás</t>
  </si>
  <si>
    <t>Önkormányzat költségvetési támogatása</t>
  </si>
  <si>
    <t>Bugyi Nagyközség Önkormányzat 2020. évi eredménykimutatása (adatok Ft-ban)</t>
  </si>
  <si>
    <t>Bugyi Nagyközség Önkormányzat és az általa irányított szervek konszolidált 2020. évi eredménykimutatása (adatok Ft-ban)</t>
  </si>
  <si>
    <t>Bugyi Nagyközség Önkormányzatának 2020. évi vagyonkimutatása</t>
  </si>
  <si>
    <t>8 085 119 532</t>
  </si>
  <si>
    <t>132,51</t>
  </si>
  <si>
    <t>2 574 345</t>
  </si>
  <si>
    <t>72,69</t>
  </si>
  <si>
    <t>538 592</t>
  </si>
  <si>
    <t>57,06</t>
  </si>
  <si>
    <t>2 035 753</t>
  </si>
  <si>
    <t>78,37</t>
  </si>
  <si>
    <t>8 057 995 187</t>
  </si>
  <si>
    <t>132,16</t>
  </si>
  <si>
    <t>5 821 934 101</t>
  </si>
  <si>
    <t>100,86</t>
  </si>
  <si>
    <t>3 705 544 742</t>
  </si>
  <si>
    <t>101,16</t>
  </si>
  <si>
    <t>899 856 697</t>
  </si>
  <si>
    <t>98,45</t>
  </si>
  <si>
    <t>1 216 532 662</t>
  </si>
  <si>
    <t>101,79</t>
  </si>
  <si>
    <t>35 269 352</t>
  </si>
  <si>
    <t>98,18</t>
  </si>
  <si>
    <t>183 830</t>
  </si>
  <si>
    <t>84,72</t>
  </si>
  <si>
    <t>35 085 522</t>
  </si>
  <si>
    <t>98,27</t>
  </si>
  <si>
    <t>762 979 142</t>
  </si>
  <si>
    <t>264,05</t>
  </si>
  <si>
    <t>1 437 812 592</t>
  </si>
  <si>
    <t>1 378 311 740</t>
  </si>
  <si>
    <t>59 500 852</t>
  </si>
  <si>
    <t>24 550 000</t>
  </si>
  <si>
    <t>4 091,67</t>
  </si>
  <si>
    <t>341 469 923</t>
  </si>
  <si>
    <t>98,98</t>
  </si>
  <si>
    <t>355 673 197</t>
  </si>
  <si>
    <t>71,69</t>
  </si>
  <si>
    <t>357 750</t>
  </si>
  <si>
    <t>134,56</t>
  </si>
  <si>
    <t>355 315 447</t>
  </si>
  <si>
    <t>71,65</t>
  </si>
  <si>
    <t>1 220 132 516</t>
  </si>
  <si>
    <t>231,52</t>
  </si>
  <si>
    <t>541 879 976</t>
  </si>
  <si>
    <t>122,28</t>
  </si>
  <si>
    <t>678 252 540</t>
  </si>
  <si>
    <t>810,34</t>
  </si>
  <si>
    <t>-126 554 067</t>
  </si>
  <si>
    <t>290,51</t>
  </si>
  <si>
    <t>27 031</t>
  </si>
  <si>
    <t>49,48</t>
  </si>
  <si>
    <t>9 875 868 132</t>
  </si>
  <si>
    <t>132,99</t>
  </si>
  <si>
    <t>7 598 503 500</t>
  </si>
  <si>
    <t>127,18</t>
  </si>
  <si>
    <t>-138 457 083</t>
  </si>
  <si>
    <t>89,59</t>
  </si>
  <si>
    <t>186 161 909</t>
  </si>
  <si>
    <t>1 157,67</t>
  </si>
  <si>
    <t>194 262 274</t>
  </si>
  <si>
    <t>202,46</t>
  </si>
  <si>
    <t>71 418 401</t>
  </si>
  <si>
    <t>5 504,96</t>
  </si>
  <si>
    <t>19 576 564</t>
  </si>
  <si>
    <t>143,14</t>
  </si>
  <si>
    <t>103 267 309</t>
  </si>
  <si>
    <t>127,53</t>
  </si>
  <si>
    <t>2 083 102 358</t>
  </si>
  <si>
    <t>153,66</t>
  </si>
  <si>
    <t>129 207 719</t>
  </si>
  <si>
    <t>105,11</t>
  </si>
  <si>
    <t>2 184 094</t>
  </si>
  <si>
    <t>88,93</t>
  </si>
  <si>
    <t>-22 715 437</t>
  </si>
  <si>
    <t>Bugyi Nagyközség Önkormányzat Településfejlesztési,- ellátási,- és üzemeltetési Szervének 2020. évi vagyonkimutatása</t>
  </si>
  <si>
    <t>Bugyi Nagyközség Önkormányzatának 2020. évi mérlege (adatok forintban)</t>
  </si>
  <si>
    <t>A/II/5 Tárgyi eszközök értékhelyesbítése</t>
  </si>
  <si>
    <t>B/II/1 Nem tartós részesedések</t>
  </si>
  <si>
    <t>A/III/1 Tartós részesedések (=A/III/1a+…+A/III/1e)</t>
  </si>
  <si>
    <t>A/III/1b - ebből: tartós részesedések nem pénzügyi vállalkozásban</t>
  </si>
  <si>
    <t>A/III Befektetett pénzügyi eszközök (=A/III/1+A/III/2+A/III/3)</t>
  </si>
  <si>
    <t>52</t>
  </si>
  <si>
    <t>113</t>
  </si>
  <si>
    <t>D/II/4 Költségvetési évet követően esedékes követelések működési bevételre (=D/II/4a+…+D/II/4i)</t>
  </si>
  <si>
    <t>114</t>
  </si>
  <si>
    <t>D/II/4a - ebből: költségvetési évet követően esedékes követelések készletértékesítés ellenértékére, szolgáltatások ellenértékére, közvetített szolgáltatások ellenértékére</t>
  </si>
  <si>
    <t>142</t>
  </si>
  <si>
    <t>145</t>
  </si>
  <si>
    <t>D/III/1b - ebből: beruházásokra, felújításokra adott előlegek</t>
  </si>
  <si>
    <t>162</t>
  </si>
  <si>
    <t>179</t>
  </si>
  <si>
    <t>G/III Egyéb eszközök induláskori értéke és változásai</t>
  </si>
  <si>
    <t>180</t>
  </si>
  <si>
    <t>182</t>
  </si>
  <si>
    <t>191</t>
  </si>
  <si>
    <t>209</t>
  </si>
  <si>
    <t>210</t>
  </si>
  <si>
    <t>217</t>
  </si>
  <si>
    <t>222</t>
  </si>
  <si>
    <t>227</t>
  </si>
  <si>
    <t>233</t>
  </si>
  <si>
    <t>234</t>
  </si>
  <si>
    <t>235</t>
  </si>
  <si>
    <t>240</t>
  </si>
  <si>
    <t>H/III/8 Letétre, megőrzésre, fedezetkezelésre átvett pénzeszközök, biztosítékok</t>
  </si>
  <si>
    <t>243</t>
  </si>
  <si>
    <t>244</t>
  </si>
  <si>
    <t>249</t>
  </si>
  <si>
    <t>250</t>
  </si>
  <si>
    <t>Bugyi Nagyközség Önkormányzata és az általa irányított szervek konszolidált 2020. évi mérlege (adatok forintban)</t>
  </si>
  <si>
    <t>Országos szavazással kapcsolatos kiadások</t>
  </si>
  <si>
    <t>Bugyi Nagyközségi Csemete Bölcsőde  2020 évi  kötelező, önként vállalt és államigazgatási feladatok költségvetési bevételeinek és költségvetési kiadásainak részletezése (adatok forintban)</t>
  </si>
  <si>
    <t>Eredeti
 előirányzat</t>
  </si>
  <si>
    <t>A Stabilitási törvény 45. § (1) bekezdése alapján kiadott felhatalmazás szerint a 353/2011. (XII.30.) korm rendelet szerinti 
saját bevétel 50%-a: 381 261 891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</si>
</sst>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&quot;Ft&quot;#,##0_);[Red]\(&quot;Ft&quot;#,##0\)"/>
    <numFmt numFmtId="165" formatCode="_(&quot;Ft&quot;* #,##0_);_(&quot;Ft&quot;* \(#,##0\);_(&quot;Ft&quot;* &quot;-&quot;_);_(@_)"/>
    <numFmt numFmtId="166" formatCode="_(&quot;Ft&quot;* #,##0.00_);_(&quot;Ft&quot;* \(#,##0.00\);_(&quot;Ft&quot;* &quot;-&quot;??_);_(@_)"/>
    <numFmt numFmtId="167" formatCode="_-* #,##0.00\ _F_t_-;\-* #,##0.00\ _F_t_-;_-* &quot;-&quot;??\ _F_t_-;_-@_-"/>
    <numFmt numFmtId="168" formatCode="_-* #,##0\ &quot;Ft&quot;_-;\-* #,##0\ &quot;Ft&quot;_-;_-* &quot;-&quot;??\ &quot;Ft&quot;_-;_-@_-"/>
    <numFmt numFmtId="169" formatCode="#,##0\ &quot;Ft&quot;"/>
    <numFmt numFmtId="170" formatCode="#,##0\ _F_t"/>
    <numFmt numFmtId="171" formatCode="_-* #,##0\ _F_t_-;\-* #,##0\ _F_t_-;_-* &quot;-&quot;??\ _F_t_-;_-@_-"/>
  </numFmts>
  <fonts count="146" x14ac:knownFonts="1">
    <font>
      <sz val="10"/>
      <name val="MS Sans Serif"/>
      <charset val="238"/>
    </font>
    <font>
      <b/>
      <sz val="10"/>
      <name val="MS Sans Serif"/>
      <family val="2"/>
      <charset val="238"/>
    </font>
    <font>
      <sz val="10"/>
      <name val="MS Sans Serif"/>
      <family val="2"/>
      <charset val="238"/>
    </font>
    <font>
      <sz val="8"/>
      <name val="MS Sans Serif"/>
      <family val="2"/>
      <charset val="238"/>
    </font>
    <font>
      <sz val="12"/>
      <name val="MS Sans Serif"/>
      <family val="2"/>
      <charset val="238"/>
    </font>
    <font>
      <b/>
      <sz val="12"/>
      <name val="MS Sans Serif"/>
      <family val="2"/>
      <charset val="238"/>
    </font>
    <font>
      <b/>
      <sz val="14"/>
      <name val="MS Sans Serif"/>
      <family val="2"/>
      <charset val="238"/>
    </font>
    <font>
      <b/>
      <sz val="10"/>
      <name val="MS Sans Serif"/>
      <family val="2"/>
      <charset val="238"/>
    </font>
    <font>
      <sz val="10"/>
      <name val="MS Sans Serif"/>
      <family val="2"/>
      <charset val="238"/>
    </font>
    <font>
      <b/>
      <sz val="12"/>
      <name val="MS Sans Serif"/>
      <family val="2"/>
      <charset val="238"/>
    </font>
    <font>
      <sz val="8"/>
      <name val="Times New Roman"/>
      <family val="1"/>
    </font>
    <font>
      <b/>
      <sz val="12"/>
      <name val="MS Sans Serif"/>
      <family val="2"/>
    </font>
    <font>
      <sz val="12"/>
      <name val="MS Sans Serif"/>
      <family val="2"/>
    </font>
    <font>
      <sz val="9"/>
      <name val="MS Sans Serif"/>
      <family val="2"/>
    </font>
    <font>
      <b/>
      <sz val="9"/>
      <name val="MS Sans Serif"/>
      <family val="2"/>
    </font>
    <font>
      <sz val="8.5"/>
      <name val="MS Sans Serif"/>
      <family val="2"/>
    </font>
    <font>
      <sz val="10"/>
      <name val="MS Sans Serif"/>
      <family val="2"/>
    </font>
    <font>
      <b/>
      <i/>
      <sz val="12"/>
      <name val="MS Sans Serif"/>
      <family val="2"/>
    </font>
    <font>
      <i/>
      <sz val="12"/>
      <name val="MS Sans Serif"/>
      <family val="2"/>
    </font>
    <font>
      <sz val="10"/>
      <color indexed="8"/>
      <name val="MS Sans Serif"/>
      <family val="2"/>
    </font>
    <font>
      <b/>
      <sz val="10"/>
      <color indexed="8"/>
      <name val="MS Sans Serif"/>
      <family val="2"/>
    </font>
    <font>
      <b/>
      <sz val="10"/>
      <name val="Arial"/>
      <family val="2"/>
      <charset val="238"/>
    </font>
    <font>
      <b/>
      <sz val="10"/>
      <color indexed="8"/>
      <name val="Arial CE"/>
    </font>
    <font>
      <sz val="10"/>
      <name val="Arial"/>
      <family val="2"/>
      <charset val="238"/>
    </font>
    <font>
      <b/>
      <u/>
      <sz val="10"/>
      <color indexed="8"/>
      <name val="Arial CE"/>
      <family val="2"/>
    </font>
    <font>
      <u/>
      <sz val="10"/>
      <color indexed="8"/>
      <name val="Arial CE"/>
      <family val="2"/>
    </font>
    <font>
      <b/>
      <sz val="8"/>
      <color indexed="8"/>
      <name val="Arial CE"/>
    </font>
    <font>
      <sz val="8"/>
      <color indexed="8"/>
      <name val="Arial CE"/>
    </font>
    <font>
      <sz val="10"/>
      <color indexed="8"/>
      <name val="Arial CE"/>
      <family val="2"/>
    </font>
    <font>
      <b/>
      <sz val="8"/>
      <color indexed="8"/>
      <name val="Arial CE"/>
      <charset val="238"/>
    </font>
    <font>
      <sz val="9"/>
      <color indexed="8"/>
      <name val="Arial CE"/>
      <family val="2"/>
    </font>
    <font>
      <sz val="8"/>
      <color indexed="8"/>
      <name val="Arial CE"/>
      <family val="2"/>
    </font>
    <font>
      <sz val="10"/>
      <name val="Arial"/>
      <family val="2"/>
      <charset val="238"/>
    </font>
    <font>
      <b/>
      <sz val="10"/>
      <color indexed="8"/>
      <name val="Arial CE"/>
      <family val="2"/>
    </font>
    <font>
      <b/>
      <sz val="8"/>
      <color indexed="8"/>
      <name val="Arial CE"/>
      <family val="2"/>
    </font>
    <font>
      <sz val="12"/>
      <name val="MS Sans Serif"/>
      <family val="2"/>
      <charset val="238"/>
    </font>
    <font>
      <sz val="11"/>
      <name val="MS Sans Serif"/>
      <family val="2"/>
      <charset val="238"/>
    </font>
    <font>
      <b/>
      <sz val="12"/>
      <name val="Times New Roman"/>
      <family val="1"/>
      <charset val="238"/>
    </font>
    <font>
      <b/>
      <sz val="9"/>
      <name val="MS Sans Serif"/>
      <family val="2"/>
      <charset val="238"/>
    </font>
    <font>
      <b/>
      <sz val="7"/>
      <name val="MS Sans Serif"/>
      <family val="2"/>
    </font>
    <font>
      <sz val="7"/>
      <name val="MS Sans Serif"/>
      <family val="2"/>
      <charset val="238"/>
    </font>
    <font>
      <sz val="12"/>
      <name val="Times New Roman"/>
      <family val="1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sz val="9"/>
      <name val="MS Sans Serif"/>
      <family val="2"/>
      <charset val="238"/>
    </font>
    <font>
      <b/>
      <u/>
      <sz val="10"/>
      <name val="MS Sans Serif"/>
      <family val="2"/>
      <charset val="238"/>
    </font>
    <font>
      <b/>
      <sz val="7"/>
      <name val="MS Sans Serif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2"/>
      <name val="Calibri"/>
      <family val="2"/>
      <charset val="238"/>
    </font>
    <font>
      <sz val="8"/>
      <name val="Calibri"/>
      <family val="2"/>
      <charset val="238"/>
    </font>
    <font>
      <sz val="12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0"/>
      <name val="Helvetica"/>
      <family val="2"/>
    </font>
    <font>
      <sz val="12"/>
      <name val="Helvetica"/>
      <family val="2"/>
    </font>
    <font>
      <b/>
      <sz val="12"/>
      <name val="Helvetica"/>
      <family val="2"/>
    </font>
    <font>
      <b/>
      <sz val="10"/>
      <name val="Helvetica"/>
      <family val="2"/>
    </font>
    <font>
      <b/>
      <sz val="14"/>
      <name val="Helvetica"/>
      <family val="2"/>
    </font>
    <font>
      <sz val="14"/>
      <name val="Helvetica"/>
      <family val="2"/>
    </font>
    <font>
      <sz val="11"/>
      <name val="Helvetica"/>
      <family val="2"/>
    </font>
    <font>
      <i/>
      <sz val="14"/>
      <name val="Helvetica"/>
      <family val="2"/>
    </font>
    <font>
      <sz val="7"/>
      <name val="MS Sans Serif"/>
      <family val="2"/>
      <charset val="238"/>
    </font>
    <font>
      <b/>
      <sz val="11"/>
      <name val="Arial"/>
      <family val="2"/>
      <charset val="238"/>
    </font>
    <font>
      <sz val="8.5"/>
      <name val="MS Sans Serif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u/>
      <sz val="10"/>
      <name val="MS Sans Serif"/>
      <family val="2"/>
      <charset val="238"/>
    </font>
    <font>
      <b/>
      <sz val="10"/>
      <name val="Helvetica"/>
      <charset val="238"/>
    </font>
    <font>
      <b/>
      <sz val="12"/>
      <name val="Helvetica"/>
      <charset val="238"/>
    </font>
    <font>
      <sz val="11"/>
      <name val="Calibri"/>
      <family val="2"/>
      <charset val="238"/>
      <scheme val="minor"/>
    </font>
    <font>
      <b/>
      <sz val="10"/>
      <name val="MS Sans Serif"/>
      <family val="2"/>
    </font>
    <font>
      <sz val="10"/>
      <name val="Helvetica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</font>
    <font>
      <b/>
      <sz val="11"/>
      <name val="Helvetica"/>
      <charset val="238"/>
    </font>
    <font>
      <sz val="10"/>
      <color theme="0"/>
      <name val="Calibri"/>
      <family val="2"/>
      <charset val="238"/>
    </font>
    <font>
      <sz val="10"/>
      <color theme="0"/>
      <name val="Calibri"/>
      <family val="2"/>
      <charset val="238"/>
      <scheme val="minor"/>
    </font>
    <font>
      <sz val="10"/>
      <color theme="0"/>
      <name val="MS Sans Serif"/>
      <family val="2"/>
      <charset val="238"/>
    </font>
    <font>
      <b/>
      <sz val="12"/>
      <color theme="0"/>
      <name val="MS Sans Serif"/>
      <family val="2"/>
      <charset val="238"/>
    </font>
    <font>
      <sz val="10"/>
      <color theme="0"/>
      <name val="MS Sans Serif"/>
      <family val="2"/>
    </font>
    <font>
      <b/>
      <sz val="7"/>
      <color theme="0"/>
      <name val="MS Sans Serif"/>
      <family val="2"/>
      <charset val="238"/>
    </font>
    <font>
      <sz val="8.5"/>
      <color theme="0"/>
      <name val="MS Sans Serif"/>
      <family val="2"/>
    </font>
    <font>
      <b/>
      <sz val="10"/>
      <color theme="0"/>
      <name val="MS Sans Serif"/>
      <family val="2"/>
      <charset val="238"/>
    </font>
    <font>
      <b/>
      <i/>
      <sz val="12"/>
      <color theme="0"/>
      <name val="MS Sans Serif"/>
      <family val="2"/>
    </font>
    <font>
      <b/>
      <sz val="12"/>
      <color theme="0"/>
      <name val="Calibri"/>
      <family val="2"/>
      <charset val="238"/>
    </font>
    <font>
      <sz val="12"/>
      <color theme="0"/>
      <name val="Calibri"/>
      <family val="2"/>
      <charset val="238"/>
    </font>
    <font>
      <i/>
      <sz val="12"/>
      <color theme="0"/>
      <name val="MS Sans Serif"/>
      <family val="2"/>
    </font>
    <font>
      <sz val="12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b/>
      <sz val="7"/>
      <name val="Calibri"/>
      <family val="2"/>
      <charset val="238"/>
      <scheme val="minor"/>
    </font>
    <font>
      <sz val="7"/>
      <color theme="0"/>
      <name val="Calibri"/>
      <family val="2"/>
      <charset val="238"/>
      <scheme val="minor"/>
    </font>
    <font>
      <sz val="6"/>
      <name val="Calibri"/>
      <family val="2"/>
      <charset val="238"/>
      <scheme val="minor"/>
    </font>
    <font>
      <b/>
      <sz val="6"/>
      <name val="Calibri"/>
      <family val="2"/>
      <charset val="238"/>
      <scheme val="minor"/>
    </font>
    <font>
      <sz val="8"/>
      <name val="Helvetica"/>
      <charset val="238"/>
    </font>
    <font>
      <b/>
      <sz val="7"/>
      <name val="MS Sans Serif"/>
    </font>
    <font>
      <sz val="7"/>
      <name val="MS Sans Serif"/>
    </font>
    <font>
      <sz val="10"/>
      <name val="MS Sans Serif"/>
    </font>
    <font>
      <b/>
      <sz val="12"/>
      <name val="MS Sans Serif"/>
      <charset val="238"/>
    </font>
    <font>
      <b/>
      <sz val="10"/>
      <name val="MS Sans Serif"/>
      <charset val="238"/>
    </font>
    <font>
      <b/>
      <sz val="12"/>
      <name val="MS Sans Serif"/>
    </font>
    <font>
      <u/>
      <sz val="7"/>
      <name val="MS Sans Serif"/>
    </font>
    <font>
      <b/>
      <u/>
      <sz val="7"/>
      <name val="MS Sans Serif"/>
    </font>
    <font>
      <u/>
      <sz val="10"/>
      <name val="MS Sans Serif"/>
    </font>
    <font>
      <b/>
      <sz val="10"/>
      <name val="MS Sans Serif"/>
    </font>
    <font>
      <b/>
      <sz val="8.5"/>
      <name val="MS Sans Serif"/>
    </font>
    <font>
      <b/>
      <sz val="6"/>
      <name val="MS Sans Serif"/>
      <family val="2"/>
      <charset val="238"/>
    </font>
    <font>
      <sz val="8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  <font>
      <b/>
      <sz val="12"/>
      <name val="Cambria"/>
      <family val="1"/>
      <charset val="238"/>
    </font>
    <font>
      <sz val="7"/>
      <name val="Cambria"/>
      <family val="1"/>
      <charset val="238"/>
    </font>
    <font>
      <sz val="10"/>
      <name val="Cambria"/>
      <family val="1"/>
      <charset val="238"/>
    </font>
    <font>
      <b/>
      <sz val="7"/>
      <name val="Cambria"/>
      <family val="1"/>
      <charset val="238"/>
    </font>
    <font>
      <u/>
      <sz val="7"/>
      <name val="Cambria"/>
      <family val="1"/>
      <charset val="238"/>
    </font>
    <font>
      <b/>
      <u/>
      <sz val="7"/>
      <name val="Cambria"/>
      <family val="1"/>
      <charset val="238"/>
    </font>
    <font>
      <b/>
      <sz val="6"/>
      <name val="Cambria"/>
      <family val="1"/>
      <charset val="238"/>
    </font>
    <font>
      <b/>
      <sz val="8"/>
      <name val="Cambria"/>
      <family val="1"/>
      <charset val="238"/>
    </font>
    <font>
      <b/>
      <sz val="8"/>
      <name val="MS Sans Serif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name val="MS Sans Serif"/>
      <charset val="238"/>
    </font>
    <font>
      <b/>
      <sz val="7"/>
      <name val="MS Sans Serif"/>
      <charset val="238"/>
    </font>
    <font>
      <b/>
      <sz val="9"/>
      <name val="MS Sans Serif"/>
      <charset val="238"/>
    </font>
    <font>
      <b/>
      <sz val="10"/>
      <color rgb="FFFF0000"/>
      <name val="Calibri"/>
      <family val="2"/>
      <charset val="238"/>
      <scheme val="minor"/>
    </font>
    <font>
      <b/>
      <sz val="15"/>
      <name val="MS Sans Serif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color indexed="8"/>
      <name val="Arial CE"/>
    </font>
    <font>
      <b/>
      <sz val="10"/>
      <color indexed="8"/>
      <name val="Arial CE"/>
      <charset val="238"/>
    </font>
    <font>
      <sz val="10"/>
      <color indexed="8"/>
      <name val="Arial CE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sz val="10"/>
      <color indexed="8"/>
      <name val="Arial"/>
      <family val="2"/>
      <charset val="238"/>
    </font>
    <font>
      <sz val="9"/>
      <name val="Arial CE"/>
      <family val="2"/>
      <charset val="238"/>
    </font>
    <font>
      <b/>
      <sz val="16"/>
      <name val="Arial CE"/>
      <family val="2"/>
      <charset val="238"/>
    </font>
    <font>
      <b/>
      <sz val="10"/>
      <color rgb="FF000000"/>
      <name val="Calibri"/>
    </font>
    <font>
      <b/>
      <sz val="9"/>
      <color rgb="FF000000"/>
      <name val="Calibri"/>
    </font>
    <font>
      <sz val="12"/>
      <name val="Arial"/>
    </font>
    <font>
      <sz val="10"/>
      <name val="Arial"/>
    </font>
    <font>
      <b/>
      <sz val="10"/>
      <name val="Arial"/>
    </font>
    <font>
      <sz val="10"/>
      <name val="Arial CE"/>
      <charset val="238"/>
    </font>
    <font>
      <sz val="7"/>
      <name val="MS Sans Serif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49"/>
        <bgColor indexed="64"/>
      </patternFill>
    </fill>
  </fills>
  <borders count="9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</borders>
  <cellStyleXfs count="11">
    <xf numFmtId="0" fontId="0" fillId="0" borderId="0"/>
    <xf numFmtId="167" fontId="2" fillId="0" borderId="0" applyFont="0" applyFill="0" applyBorder="0" applyAlignment="0" applyProtection="0"/>
    <xf numFmtId="167" fontId="32" fillId="0" borderId="0" applyFont="0" applyFill="0" applyBorder="0" applyAlignment="0" applyProtection="0"/>
    <xf numFmtId="0" fontId="23" fillId="0" borderId="0"/>
    <xf numFmtId="0" fontId="10" fillId="0" borderId="0"/>
    <xf numFmtId="166" fontId="2" fillId="0" borderId="0" applyNumberFormat="0" applyFont="0" applyFill="0" applyBorder="0" applyAlignment="0" applyProtection="0"/>
    <xf numFmtId="9" fontId="124" fillId="0" borderId="0" applyFont="0" applyFill="0" applyBorder="0" applyAlignment="0" applyProtection="0"/>
    <xf numFmtId="167" fontId="23" fillId="0" borderId="0" applyFont="0" applyFill="0" applyBorder="0" applyAlignment="0" applyProtection="0"/>
    <xf numFmtId="0" fontId="135" fillId="0" borderId="0"/>
    <xf numFmtId="0" fontId="144" fillId="0" borderId="0"/>
    <xf numFmtId="0" fontId="124" fillId="0" borderId="0"/>
  </cellStyleXfs>
  <cellXfs count="2870">
    <xf numFmtId="0" fontId="0" fillId="0" borderId="0" xfId="0"/>
    <xf numFmtId="0" fontId="1" fillId="0" borderId="0" xfId="0" applyFont="1"/>
    <xf numFmtId="0" fontId="5" fillId="0" borderId="0" xfId="0" applyFont="1"/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0" fillId="0" borderId="2" xfId="0" applyBorder="1"/>
    <xf numFmtId="0" fontId="0" fillId="0" borderId="3" xfId="0" applyBorder="1"/>
    <xf numFmtId="0" fontId="12" fillId="0" borderId="0" xfId="0" applyFont="1"/>
    <xf numFmtId="0" fontId="1" fillId="0" borderId="4" xfId="0" applyFont="1" applyBorder="1"/>
    <xf numFmtId="0" fontId="0" fillId="0" borderId="4" xfId="0" applyBorder="1"/>
    <xf numFmtId="0" fontId="0" fillId="0" borderId="5" xfId="0" applyBorder="1"/>
    <xf numFmtId="0" fontId="1" fillId="0" borderId="5" xfId="0" applyFont="1" applyBorder="1"/>
    <xf numFmtId="0" fontId="13" fillId="0" borderId="0" xfId="0" applyFont="1"/>
    <xf numFmtId="0" fontId="15" fillId="0" borderId="0" xfId="0" applyFont="1"/>
    <xf numFmtId="169" fontId="1" fillId="0" borderId="0" xfId="0" applyNumberFormat="1" applyFont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/>
    <xf numFmtId="0" fontId="17" fillId="0" borderId="0" xfId="0" applyFont="1"/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16" fillId="0" borderId="0" xfId="0" applyFont="1"/>
    <xf numFmtId="0" fontId="16" fillId="2" borderId="0" xfId="0" applyFont="1" applyFill="1"/>
    <xf numFmtId="0" fontId="6" fillId="0" borderId="0" xfId="0" applyFont="1" applyAlignment="1">
      <alignment horizontal="left"/>
    </xf>
    <xf numFmtId="165" fontId="20" fillId="0" borderId="0" xfId="0" applyNumberFormat="1" applyFont="1"/>
    <xf numFmtId="0" fontId="19" fillId="0" borderId="0" xfId="0" applyFont="1"/>
    <xf numFmtId="0" fontId="11" fillId="0" borderId="0" xfId="0" applyFont="1"/>
    <xf numFmtId="0" fontId="9" fillId="0" borderId="0" xfId="0" applyFont="1"/>
    <xf numFmtId="1" fontId="33" fillId="0" borderId="8" xfId="3" applyNumberFormat="1" applyFont="1" applyBorder="1"/>
    <xf numFmtId="1" fontId="28" fillId="0" borderId="16" xfId="3" applyNumberFormat="1" applyFont="1" applyBorder="1"/>
    <xf numFmtId="0" fontId="0" fillId="0" borderId="16" xfId="0" applyBorder="1"/>
    <xf numFmtId="169" fontId="0" fillId="0" borderId="0" xfId="0" applyNumberFormat="1"/>
    <xf numFmtId="0" fontId="7" fillId="0" borderId="0" xfId="0" applyFont="1"/>
    <xf numFmtId="0" fontId="0" fillId="0" borderId="14" xfId="0" applyBorder="1"/>
    <xf numFmtId="0" fontId="8" fillId="0" borderId="14" xfId="0" applyFont="1" applyBorder="1" applyAlignment="1">
      <alignment wrapText="1"/>
    </xf>
    <xf numFmtId="0" fontId="8" fillId="0" borderId="0" xfId="0" applyFont="1"/>
    <xf numFmtId="169" fontId="7" fillId="0" borderId="0" xfId="0" applyNumberFormat="1" applyFont="1"/>
    <xf numFmtId="0" fontId="0" fillId="0" borderId="20" xfId="0" applyBorder="1"/>
    <xf numFmtId="0" fontId="0" fillId="0" borderId="15" xfId="0" applyBorder="1"/>
    <xf numFmtId="0" fontId="0" fillId="0" borderId="23" xfId="0" applyBorder="1"/>
    <xf numFmtId="0" fontId="0" fillId="0" borderId="12" xfId="0" applyBorder="1"/>
    <xf numFmtId="0" fontId="0" fillId="0" borderId="24" xfId="0" applyBorder="1"/>
    <xf numFmtId="0" fontId="8" fillId="0" borderId="16" xfId="0" applyFont="1" applyBorder="1" applyAlignment="1">
      <alignment wrapText="1"/>
    </xf>
    <xf numFmtId="0" fontId="8" fillId="0" borderId="4" xfId="0" applyFont="1" applyBorder="1"/>
    <xf numFmtId="0" fontId="8" fillId="0" borderId="3" xfId="0" applyFont="1" applyBorder="1"/>
    <xf numFmtId="0" fontId="0" fillId="0" borderId="27" xfId="0" applyBorder="1"/>
    <xf numFmtId="0" fontId="0" fillId="0" borderId="25" xfId="0" applyBorder="1"/>
    <xf numFmtId="0" fontId="8" fillId="0" borderId="24" xfId="0" applyFont="1" applyBorder="1" applyAlignment="1">
      <alignment wrapText="1"/>
    </xf>
    <xf numFmtId="0" fontId="0" fillId="0" borderId="11" xfId="0" applyBorder="1"/>
    <xf numFmtId="0" fontId="37" fillId="0" borderId="14" xfId="0" applyFont="1" applyBorder="1"/>
    <xf numFmtId="0" fontId="37" fillId="0" borderId="14" xfId="0" applyFont="1" applyBorder="1" applyAlignment="1">
      <alignment wrapText="1"/>
    </xf>
    <xf numFmtId="168" fontId="39" fillId="0" borderId="4" xfId="5" applyNumberFormat="1" applyFont="1" applyBorder="1" applyAlignment="1">
      <alignment horizontal="center" vertical="center" wrapText="1"/>
    </xf>
    <xf numFmtId="0" fontId="41" fillId="0" borderId="0" xfId="0" applyFont="1"/>
    <xf numFmtId="0" fontId="36" fillId="0" borderId="0" xfId="0" applyFont="1"/>
    <xf numFmtId="0" fontId="35" fillId="0" borderId="0" xfId="0" applyFont="1"/>
    <xf numFmtId="0" fontId="42" fillId="0" borderId="0" xfId="0" applyFont="1"/>
    <xf numFmtId="0" fontId="43" fillId="0" borderId="0" xfId="0" applyFont="1"/>
    <xf numFmtId="170" fontId="0" fillId="0" borderId="0" xfId="0" applyNumberFormat="1"/>
    <xf numFmtId="170" fontId="2" fillId="0" borderId="2" xfId="0" applyNumberFormat="1" applyFont="1" applyBorder="1"/>
    <xf numFmtId="170" fontId="7" fillId="0" borderId="2" xfId="0" applyNumberFormat="1" applyFont="1" applyBorder="1"/>
    <xf numFmtId="170" fontId="0" fillId="0" borderId="2" xfId="0" applyNumberFormat="1" applyBorder="1"/>
    <xf numFmtId="170" fontId="7" fillId="0" borderId="0" xfId="0" applyNumberFormat="1" applyFont="1" applyAlignment="1">
      <alignment horizontal="right"/>
    </xf>
    <xf numFmtId="1" fontId="36" fillId="0" borderId="0" xfId="0" applyNumberFormat="1" applyFont="1"/>
    <xf numFmtId="0" fontId="21" fillId="0" borderId="0" xfId="0" applyFont="1" applyAlignment="1">
      <alignment horizontal="left"/>
    </xf>
    <xf numFmtId="0" fontId="48" fillId="0" borderId="0" xfId="0" applyFont="1"/>
    <xf numFmtId="0" fontId="50" fillId="0" borderId="0" xfId="0" applyFont="1"/>
    <xf numFmtId="0" fontId="49" fillId="0" borderId="30" xfId="0" applyFont="1" applyBorder="1"/>
    <xf numFmtId="0" fontId="47" fillId="0" borderId="0" xfId="0" applyFont="1"/>
    <xf numFmtId="165" fontId="47" fillId="0" borderId="0" xfId="0" applyNumberFormat="1" applyFont="1"/>
    <xf numFmtId="0" fontId="49" fillId="0" borderId="0" xfId="0" applyFont="1"/>
    <xf numFmtId="0" fontId="51" fillId="0" borderId="0" xfId="0" applyFont="1"/>
    <xf numFmtId="169" fontId="51" fillId="0" borderId="0" xfId="0" applyNumberFormat="1" applyFont="1"/>
    <xf numFmtId="0" fontId="49" fillId="0" borderId="31" xfId="0" applyFont="1" applyBorder="1"/>
    <xf numFmtId="0" fontId="51" fillId="0" borderId="32" xfId="0" applyFont="1" applyBorder="1"/>
    <xf numFmtId="0" fontId="51" fillId="0" borderId="31" xfId="0" applyFont="1" applyBorder="1"/>
    <xf numFmtId="165" fontId="51" fillId="0" borderId="0" xfId="0" applyNumberFormat="1" applyFont="1"/>
    <xf numFmtId="0" fontId="53" fillId="0" borderId="33" xfId="0" applyFont="1" applyBorder="1"/>
    <xf numFmtId="0" fontId="53" fillId="0" borderId="34" xfId="0" applyFont="1" applyBorder="1" applyAlignment="1">
      <alignment horizontal="center"/>
    </xf>
    <xf numFmtId="0" fontId="54" fillId="0" borderId="35" xfId="0" applyFont="1" applyBorder="1"/>
    <xf numFmtId="0" fontId="53" fillId="0" borderId="34" xfId="0" applyFont="1" applyBorder="1"/>
    <xf numFmtId="0" fontId="53" fillId="0" borderId="27" xfId="0" applyFont="1" applyBorder="1"/>
    <xf numFmtId="0" fontId="53" fillId="0" borderId="0" xfId="0" applyFont="1"/>
    <xf numFmtId="0" fontId="49" fillId="0" borderId="36" xfId="0" applyFont="1" applyBorder="1"/>
    <xf numFmtId="0" fontId="55" fillId="0" borderId="0" xfId="0" applyFont="1"/>
    <xf numFmtId="0" fontId="56" fillId="0" borderId="0" xfId="0" applyFont="1"/>
    <xf numFmtId="164" fontId="57" fillId="0" borderId="0" xfId="0" applyNumberFormat="1" applyFont="1"/>
    <xf numFmtId="164" fontId="58" fillId="0" borderId="0" xfId="0" applyNumberFormat="1" applyFont="1"/>
    <xf numFmtId="0" fontId="60" fillId="0" borderId="0" xfId="0" applyFont="1"/>
    <xf numFmtId="164" fontId="61" fillId="0" borderId="0" xfId="0" applyNumberFormat="1" applyFont="1"/>
    <xf numFmtId="164" fontId="55" fillId="0" borderId="0" xfId="0" applyNumberFormat="1" applyFont="1"/>
    <xf numFmtId="0" fontId="62" fillId="0" borderId="0" xfId="0" applyFont="1"/>
    <xf numFmtId="168" fontId="39" fillId="0" borderId="23" xfId="5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7" xfId="0" applyBorder="1" applyAlignment="1">
      <alignment horizontal="center"/>
    </xf>
    <xf numFmtId="0" fontId="7" fillId="0" borderId="27" xfId="0" applyFont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25" xfId="0" applyFont="1" applyBorder="1"/>
    <xf numFmtId="0" fontId="0" fillId="0" borderId="23" xfId="0" applyBorder="1" applyAlignment="1">
      <alignment horizontal="center"/>
    </xf>
    <xf numFmtId="0" fontId="0" fillId="0" borderId="40" xfId="0" applyBorder="1"/>
    <xf numFmtId="0" fontId="8" fillId="0" borderId="30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1" xfId="0" applyBorder="1"/>
    <xf numFmtId="0" fontId="7" fillId="0" borderId="4" xfId="0" applyFont="1" applyBorder="1" applyAlignment="1">
      <alignment horizontal="center" wrapText="1"/>
    </xf>
    <xf numFmtId="0" fontId="0" fillId="0" borderId="43" xfId="0" applyBorder="1"/>
    <xf numFmtId="0" fontId="63" fillId="0" borderId="0" xfId="0" applyFont="1"/>
    <xf numFmtId="169" fontId="63" fillId="0" borderId="0" xfId="0" applyNumberFormat="1" applyFont="1"/>
    <xf numFmtId="0" fontId="40" fillId="0" borderId="0" xfId="0" applyFont="1"/>
    <xf numFmtId="3" fontId="0" fillId="0" borderId="4" xfId="0" applyNumberFormat="1" applyBorder="1"/>
    <xf numFmtId="3" fontId="0" fillId="0" borderId="43" xfId="0" applyNumberFormat="1" applyBorder="1"/>
    <xf numFmtId="3" fontId="7" fillId="0" borderId="26" xfId="0" applyNumberFormat="1" applyFont="1" applyBorder="1"/>
    <xf numFmtId="0" fontId="9" fillId="0" borderId="4" xfId="0" applyFont="1" applyBorder="1"/>
    <xf numFmtId="0" fontId="9" fillId="0" borderId="30" xfId="0" applyFont="1" applyBorder="1"/>
    <xf numFmtId="0" fontId="0" fillId="0" borderId="44" xfId="0" applyBorder="1"/>
    <xf numFmtId="0" fontId="56" fillId="0" borderId="44" xfId="0" applyFont="1" applyBorder="1"/>
    <xf numFmtId="164" fontId="57" fillId="0" borderId="20" xfId="0" applyNumberFormat="1" applyFont="1" applyBorder="1"/>
    <xf numFmtId="0" fontId="55" fillId="0" borderId="44" xfId="0" applyFont="1" applyBorder="1"/>
    <xf numFmtId="164" fontId="58" fillId="0" borderId="20" xfId="0" applyNumberFormat="1" applyFont="1" applyBorder="1"/>
    <xf numFmtId="0" fontId="60" fillId="0" borderId="44" xfId="0" applyFont="1" applyBorder="1"/>
    <xf numFmtId="0" fontId="57" fillId="0" borderId="33" xfId="0" applyFont="1" applyBorder="1" applyAlignment="1">
      <alignment horizontal="left"/>
    </xf>
    <xf numFmtId="0" fontId="57" fillId="0" borderId="44" xfId="0" quotePrefix="1" applyFont="1" applyBorder="1" applyAlignment="1">
      <alignment horizontal="left"/>
    </xf>
    <xf numFmtId="0" fontId="55" fillId="0" borderId="16" xfId="0" applyFont="1" applyBorder="1"/>
    <xf numFmtId="0" fontId="55" fillId="0" borderId="11" xfId="0" applyFont="1" applyBorder="1"/>
    <xf numFmtId="0" fontId="59" fillId="0" borderId="31" xfId="0" applyFont="1" applyBorder="1"/>
    <xf numFmtId="0" fontId="56" fillId="0" borderId="30" xfId="0" applyFont="1" applyBorder="1"/>
    <xf numFmtId="0" fontId="54" fillId="0" borderId="44" xfId="0" applyFont="1" applyBorder="1" applyAlignment="1">
      <alignment wrapText="1"/>
    </xf>
    <xf numFmtId="0" fontId="49" fillId="0" borderId="44" xfId="0" applyFont="1" applyBorder="1" applyAlignment="1">
      <alignment horizontal="left"/>
    </xf>
    <xf numFmtId="0" fontId="51" fillId="0" borderId="20" xfId="0" applyFont="1" applyBorder="1"/>
    <xf numFmtId="0" fontId="11" fillId="2" borderId="44" xfId="0" applyFont="1" applyFill="1" applyBorder="1"/>
    <xf numFmtId="0" fontId="11" fillId="2" borderId="20" xfId="0" applyFont="1" applyFill="1" applyBorder="1"/>
    <xf numFmtId="0" fontId="4" fillId="0" borderId="44" xfId="0" applyFont="1" applyBorder="1"/>
    <xf numFmtId="0" fontId="4" fillId="0" borderId="20" xfId="0" applyFont="1" applyBorder="1"/>
    <xf numFmtId="170" fontId="0" fillId="0" borderId="44" xfId="0" applyNumberFormat="1" applyBorder="1"/>
    <xf numFmtId="170" fontId="0" fillId="0" borderId="20" xfId="0" applyNumberFormat="1" applyBorder="1"/>
    <xf numFmtId="170" fontId="2" fillId="0" borderId="27" xfId="0" applyNumberFormat="1" applyFont="1" applyBorder="1"/>
    <xf numFmtId="170" fontId="0" fillId="0" borderId="37" xfId="0" applyNumberFormat="1" applyBorder="1"/>
    <xf numFmtId="170" fontId="0" fillId="0" borderId="36" xfId="0" applyNumberFormat="1" applyBorder="1"/>
    <xf numFmtId="170" fontId="0" fillId="0" borderId="45" xfId="0" applyNumberFormat="1" applyBorder="1"/>
    <xf numFmtId="170" fontId="7" fillId="0" borderId="0" xfId="0" applyNumberFormat="1" applyFont="1"/>
    <xf numFmtId="170" fontId="7" fillId="0" borderId="20" xfId="0" applyNumberFormat="1" applyFont="1" applyBorder="1" applyAlignment="1">
      <alignment horizontal="right"/>
    </xf>
    <xf numFmtId="169" fontId="38" fillId="0" borderId="46" xfId="0" applyNumberFormat="1" applyFont="1" applyBorder="1"/>
    <xf numFmtId="169" fontId="0" fillId="0" borderId="47" xfId="0" applyNumberFormat="1" applyBorder="1"/>
    <xf numFmtId="169" fontId="0" fillId="0" borderId="48" xfId="0" applyNumberFormat="1" applyBorder="1"/>
    <xf numFmtId="169" fontId="0" fillId="0" borderId="36" xfId="0" applyNumberFormat="1" applyBorder="1"/>
    <xf numFmtId="169" fontId="7" fillId="0" borderId="45" xfId="0" applyNumberFormat="1" applyFont="1" applyBorder="1" applyAlignment="1">
      <alignment horizontal="right"/>
    </xf>
    <xf numFmtId="169" fontId="0" fillId="0" borderId="44" xfId="0" applyNumberFormat="1" applyBorder="1"/>
    <xf numFmtId="169" fontId="7" fillId="0" borderId="20" xfId="0" applyNumberFormat="1" applyFont="1" applyBorder="1" applyAlignment="1">
      <alignment horizontal="right"/>
    </xf>
    <xf numFmtId="169" fontId="7" fillId="0" borderId="47" xfId="0" applyNumberFormat="1" applyFont="1" applyBorder="1"/>
    <xf numFmtId="0" fontId="21" fillId="0" borderId="44" xfId="0" applyFont="1" applyBorder="1" applyAlignment="1">
      <alignment horizontal="left"/>
    </xf>
    <xf numFmtId="1" fontId="25" fillId="0" borderId="0" xfId="3" applyNumberFormat="1" applyFont="1"/>
    <xf numFmtId="1" fontId="26" fillId="0" borderId="0" xfId="3" applyNumberFormat="1" applyFont="1"/>
    <xf numFmtId="1" fontId="28" fillId="0" borderId="0" xfId="3" applyNumberFormat="1" applyFont="1"/>
    <xf numFmtId="164" fontId="0" fillId="0" borderId="0" xfId="0" applyNumberFormat="1"/>
    <xf numFmtId="0" fontId="65" fillId="0" borderId="0" xfId="0" applyFont="1"/>
    <xf numFmtId="170" fontId="57" fillId="0" borderId="30" xfId="0" applyNumberFormat="1" applyFont="1" applyBorder="1"/>
    <xf numFmtId="170" fontId="53" fillId="0" borderId="2" xfId="0" applyNumberFormat="1" applyFont="1" applyBorder="1" applyAlignment="1">
      <alignment horizontal="left"/>
    </xf>
    <xf numFmtId="170" fontId="49" fillId="0" borderId="45" xfId="0" applyNumberFormat="1" applyFont="1" applyBorder="1" applyAlignment="1">
      <alignment horizontal="right"/>
    </xf>
    <xf numFmtId="170" fontId="49" fillId="0" borderId="32" xfId="0" applyNumberFormat="1" applyFont="1" applyBorder="1" applyAlignment="1">
      <alignment horizontal="right"/>
    </xf>
    <xf numFmtId="170" fontId="53" fillId="0" borderId="0" xfId="0" applyNumberFormat="1" applyFont="1" applyAlignment="1">
      <alignment horizontal="left"/>
    </xf>
    <xf numFmtId="170" fontId="54" fillId="0" borderId="20" xfId="0" applyNumberFormat="1" applyFont="1" applyBorder="1" applyAlignment="1">
      <alignment horizontal="left"/>
    </xf>
    <xf numFmtId="170" fontId="54" fillId="0" borderId="45" xfId="0" applyNumberFormat="1" applyFont="1" applyBorder="1" applyAlignment="1">
      <alignment horizontal="left"/>
    </xf>
    <xf numFmtId="170" fontId="52" fillId="0" borderId="30" xfId="0" applyNumberFormat="1" applyFont="1" applyBorder="1" applyAlignment="1">
      <alignment horizontal="left"/>
    </xf>
    <xf numFmtId="170" fontId="49" fillId="0" borderId="30" xfId="0" applyNumberFormat="1" applyFont="1" applyBorder="1" applyAlignment="1">
      <alignment horizontal="left"/>
    </xf>
    <xf numFmtId="170" fontId="51" fillId="0" borderId="30" xfId="0" applyNumberFormat="1" applyFont="1" applyBorder="1" applyAlignment="1">
      <alignment horizontal="left"/>
    </xf>
    <xf numFmtId="1" fontId="54" fillId="0" borderId="0" xfId="0" applyNumberFormat="1" applyFont="1" applyAlignment="1">
      <alignment horizontal="right"/>
    </xf>
    <xf numFmtId="1" fontId="54" fillId="0" borderId="0" xfId="0" applyNumberFormat="1" applyFont="1" applyAlignment="1">
      <alignment horizontal="right" wrapText="1"/>
    </xf>
    <xf numFmtId="170" fontId="0" fillId="0" borderId="4" xfId="0" applyNumberFormat="1" applyBorder="1" applyAlignment="1">
      <alignment horizontal="right"/>
    </xf>
    <xf numFmtId="170" fontId="0" fillId="0" borderId="12" xfId="0" applyNumberFormat="1" applyBorder="1"/>
    <xf numFmtId="170" fontId="0" fillId="0" borderId="23" xfId="0" applyNumberFormat="1" applyBorder="1" applyAlignment="1">
      <alignment horizontal="right"/>
    </xf>
    <xf numFmtId="1" fontId="0" fillId="0" borderId="0" xfId="0" applyNumberFormat="1"/>
    <xf numFmtId="1" fontId="13" fillId="0" borderId="20" xfId="0" applyNumberFormat="1" applyFont="1" applyBorder="1"/>
    <xf numFmtId="1" fontId="14" fillId="0" borderId="20" xfId="0" applyNumberFormat="1" applyFont="1" applyBorder="1"/>
    <xf numFmtId="1" fontId="44" fillId="0" borderId="44" xfId="0" quotePrefix="1" applyNumberFormat="1" applyFont="1" applyBorder="1" applyAlignment="1">
      <alignment horizontal="left"/>
    </xf>
    <xf numFmtId="1" fontId="38" fillId="0" borderId="24" xfId="0" applyNumberFormat="1" applyFont="1" applyBorder="1"/>
    <xf numFmtId="1" fontId="7" fillId="0" borderId="3" xfId="0" applyNumberFormat="1" applyFont="1" applyBorder="1"/>
    <xf numFmtId="1" fontId="38" fillId="0" borderId="49" xfId="0" applyNumberFormat="1" applyFont="1" applyBorder="1"/>
    <xf numFmtId="1" fontId="7" fillId="0" borderId="50" xfId="0" applyNumberFormat="1" applyFont="1" applyBorder="1"/>
    <xf numFmtId="1" fontId="0" fillId="0" borderId="50" xfId="0" applyNumberFormat="1" applyBorder="1"/>
    <xf numFmtId="1" fontId="38" fillId="0" borderId="44" xfId="0" applyNumberFormat="1" applyFont="1" applyBorder="1"/>
    <xf numFmtId="1" fontId="38" fillId="0" borderId="48" xfId="0" applyNumberFormat="1" applyFont="1" applyBorder="1"/>
    <xf numFmtId="1" fontId="0" fillId="0" borderId="36" xfId="0" applyNumberFormat="1" applyBorder="1"/>
    <xf numFmtId="170" fontId="0" fillId="0" borderId="47" xfId="0" applyNumberFormat="1" applyBorder="1"/>
    <xf numFmtId="170" fontId="7" fillId="0" borderId="38" xfId="0" applyNumberFormat="1" applyFont="1" applyBorder="1" applyAlignment="1">
      <alignment horizontal="right"/>
    </xf>
    <xf numFmtId="170" fontId="7" fillId="0" borderId="45" xfId="0" applyNumberFormat="1" applyFont="1" applyBorder="1" applyAlignment="1">
      <alignment horizontal="right"/>
    </xf>
    <xf numFmtId="170" fontId="7" fillId="0" borderId="47" xfId="0" applyNumberFormat="1" applyFont="1" applyBorder="1"/>
    <xf numFmtId="170" fontId="8" fillId="0" borderId="0" xfId="0" applyNumberFormat="1" applyFont="1" applyAlignment="1">
      <alignment horizontal="right"/>
    </xf>
    <xf numFmtId="170" fontId="8" fillId="0" borderId="36" xfId="0" applyNumberFormat="1" applyFont="1" applyBorder="1" applyAlignment="1">
      <alignment horizontal="right"/>
    </xf>
    <xf numFmtId="170" fontId="8" fillId="0" borderId="36" xfId="0" applyNumberFormat="1" applyFont="1" applyBorder="1"/>
    <xf numFmtId="1" fontId="8" fillId="0" borderId="0" xfId="0" applyNumberFormat="1" applyFont="1"/>
    <xf numFmtId="1" fontId="37" fillId="0" borderId="0" xfId="0" applyNumberFormat="1" applyFont="1"/>
    <xf numFmtId="1" fontId="41" fillId="0" borderId="0" xfId="0" applyNumberFormat="1" applyFont="1"/>
    <xf numFmtId="1" fontId="0" fillId="0" borderId="0" xfId="0" applyNumberFormat="1" applyAlignment="1">
      <alignment horizontal="right"/>
    </xf>
    <xf numFmtId="0" fontId="55" fillId="0" borderId="54" xfId="0" applyFont="1" applyBorder="1"/>
    <xf numFmtId="170" fontId="0" fillId="0" borderId="56" xfId="0" applyNumberFormat="1" applyBorder="1"/>
    <xf numFmtId="170" fontId="0" fillId="0" borderId="48" xfId="0" applyNumberFormat="1" applyBorder="1"/>
    <xf numFmtId="1" fontId="7" fillId="0" borderId="4" xfId="0" applyNumberFormat="1" applyFont="1" applyBorder="1"/>
    <xf numFmtId="1" fontId="7" fillId="0" borderId="4" xfId="0" applyNumberFormat="1" applyFont="1" applyBorder="1" applyAlignment="1">
      <alignment horizontal="center"/>
    </xf>
    <xf numFmtId="1" fontId="8" fillId="0" borderId="4" xfId="0" applyNumberFormat="1" applyFont="1" applyBorder="1"/>
    <xf numFmtId="0" fontId="0" fillId="0" borderId="36" xfId="0" applyBorder="1"/>
    <xf numFmtId="0" fontId="54" fillId="0" borderId="0" xfId="0" applyFont="1" applyAlignment="1">
      <alignment horizontal="left"/>
    </xf>
    <xf numFmtId="0" fontId="7" fillId="0" borderId="2" xfId="0" applyFont="1" applyBorder="1"/>
    <xf numFmtId="0" fontId="0" fillId="0" borderId="20" xfId="0" applyBorder="1" applyAlignment="1">
      <alignment horizontal="left"/>
    </xf>
    <xf numFmtId="1" fontId="7" fillId="3" borderId="52" xfId="0" applyNumberFormat="1" applyFont="1" applyFill="1" applyBorder="1"/>
    <xf numFmtId="0" fontId="37" fillId="3" borderId="26" xfId="0" applyFont="1" applyFill="1" applyBorder="1" applyAlignment="1">
      <alignment horizontal="center"/>
    </xf>
    <xf numFmtId="0" fontId="8" fillId="0" borderId="4" xfId="0" applyFont="1" applyBorder="1" applyAlignment="1">
      <alignment horizontal="right" wrapText="1"/>
    </xf>
    <xf numFmtId="0" fontId="0" fillId="0" borderId="29" xfId="0" applyBorder="1"/>
    <xf numFmtId="0" fontId="0" fillId="0" borderId="54" xfId="0" applyBorder="1"/>
    <xf numFmtId="0" fontId="7" fillId="0" borderId="18" xfId="0" applyFont="1" applyBorder="1"/>
    <xf numFmtId="0" fontId="0" fillId="0" borderId="22" xfId="0" applyBorder="1"/>
    <xf numFmtId="0" fontId="0" fillId="0" borderId="57" xfId="0" applyBorder="1"/>
    <xf numFmtId="0" fontId="0" fillId="0" borderId="28" xfId="0" applyBorder="1"/>
    <xf numFmtId="0" fontId="0" fillId="0" borderId="1" xfId="0" applyBorder="1"/>
    <xf numFmtId="0" fontId="0" fillId="0" borderId="47" xfId="0" applyBorder="1"/>
    <xf numFmtId="0" fontId="0" fillId="0" borderId="38" xfId="0" applyBorder="1"/>
    <xf numFmtId="0" fontId="7" fillId="0" borderId="22" xfId="0" applyFont="1" applyBorder="1"/>
    <xf numFmtId="0" fontId="7" fillId="0" borderId="54" xfId="0" applyFont="1" applyBorder="1"/>
    <xf numFmtId="0" fontId="7" fillId="0" borderId="58" xfId="0" applyFont="1" applyBorder="1"/>
    <xf numFmtId="0" fontId="7" fillId="0" borderId="28" xfId="0" applyFont="1" applyBorder="1"/>
    <xf numFmtId="0" fontId="7" fillId="0" borderId="36" xfId="0" applyFont="1" applyBorder="1"/>
    <xf numFmtId="0" fontId="7" fillId="0" borderId="32" xfId="0" applyFont="1" applyBorder="1"/>
    <xf numFmtId="0" fontId="7" fillId="0" borderId="30" xfId="0" applyFont="1" applyBorder="1"/>
    <xf numFmtId="0" fontId="1" fillId="0" borderId="59" xfId="0" applyFont="1" applyBorder="1"/>
    <xf numFmtId="0" fontId="1" fillId="0" borderId="35" xfId="0" applyFont="1" applyBorder="1" applyAlignment="1">
      <alignment horizontal="center" wrapText="1"/>
    </xf>
    <xf numFmtId="0" fontId="0" fillId="0" borderId="6" xfId="0" applyBorder="1"/>
    <xf numFmtId="0" fontId="8" fillId="0" borderId="6" xfId="0" applyFont="1" applyBorder="1" applyAlignment="1">
      <alignment wrapText="1"/>
    </xf>
    <xf numFmtId="0" fontId="8" fillId="0" borderId="43" xfId="0" applyFont="1" applyBorder="1" applyAlignment="1">
      <alignment horizontal="center"/>
    </xf>
    <xf numFmtId="0" fontId="1" fillId="0" borderId="6" xfId="0" applyFont="1" applyBorder="1"/>
    <xf numFmtId="0" fontId="8" fillId="0" borderId="6" xfId="0" applyFont="1" applyBorder="1"/>
    <xf numFmtId="0" fontId="37" fillId="0" borderId="4" xfId="0" applyFont="1" applyBorder="1"/>
    <xf numFmtId="0" fontId="37" fillId="0" borderId="4" xfId="0" applyFont="1" applyBorder="1" applyAlignment="1">
      <alignment wrapText="1"/>
    </xf>
    <xf numFmtId="0" fontId="37" fillId="0" borderId="43" xfId="0" applyFont="1" applyBorder="1" applyAlignment="1">
      <alignment wrapText="1"/>
    </xf>
    <xf numFmtId="0" fontId="1" fillId="0" borderId="43" xfId="0" applyFont="1" applyBorder="1"/>
    <xf numFmtId="0" fontId="8" fillId="0" borderId="5" xfId="0" applyFont="1" applyBorder="1" applyAlignment="1">
      <alignment wrapText="1"/>
    </xf>
    <xf numFmtId="0" fontId="1" fillId="0" borderId="4" xfId="0" quotePrefix="1" applyFont="1" applyBorder="1" applyAlignment="1">
      <alignment horizontal="left"/>
    </xf>
    <xf numFmtId="0" fontId="9" fillId="0" borderId="0" xfId="0" applyFont="1" applyAlignment="1">
      <alignment horizontal="center" wrapText="1"/>
    </xf>
    <xf numFmtId="49" fontId="11" fillId="0" borderId="44" xfId="0" applyNumberFormat="1" applyFont="1" applyBorder="1"/>
    <xf numFmtId="49" fontId="0" fillId="0" borderId="44" xfId="0" applyNumberFormat="1" applyBorder="1"/>
    <xf numFmtId="49" fontId="0" fillId="0" borderId="0" xfId="0" applyNumberFormat="1"/>
    <xf numFmtId="49" fontId="7" fillId="0" borderId="0" xfId="0" applyNumberFormat="1" applyFont="1"/>
    <xf numFmtId="49" fontId="39" fillId="0" borderId="16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right"/>
    </xf>
    <xf numFmtId="170" fontId="47" fillId="0" borderId="0" xfId="0" applyNumberFormat="1" applyFont="1"/>
    <xf numFmtId="170" fontId="44" fillId="0" borderId="0" xfId="0" applyNumberFormat="1" applyFont="1" applyAlignment="1">
      <alignment horizontal="left"/>
    </xf>
    <xf numFmtId="0" fontId="0" fillId="0" borderId="19" xfId="0" applyBorder="1"/>
    <xf numFmtId="0" fontId="0" fillId="0" borderId="50" xfId="0" applyBorder="1"/>
    <xf numFmtId="0" fontId="0" fillId="0" borderId="7" xfId="0" applyBorder="1"/>
    <xf numFmtId="0" fontId="7" fillId="0" borderId="7" xfId="0" applyFont="1" applyBorder="1"/>
    <xf numFmtId="0" fontId="0" fillId="0" borderId="60" xfId="0" applyBorder="1"/>
    <xf numFmtId="0" fontId="7" fillId="0" borderId="61" xfId="0" applyFont="1" applyBorder="1"/>
    <xf numFmtId="0" fontId="8" fillId="0" borderId="7" xfId="0" applyFont="1" applyBorder="1"/>
    <xf numFmtId="0" fontId="8" fillId="0" borderId="60" xfId="0" applyFont="1" applyBorder="1"/>
    <xf numFmtId="0" fontId="9" fillId="0" borderId="5" xfId="0" applyFont="1" applyBorder="1"/>
    <xf numFmtId="0" fontId="8" fillId="0" borderId="62" xfId="0" applyFont="1" applyBorder="1" applyAlignment="1">
      <alignment horizontal="right"/>
    </xf>
    <xf numFmtId="3" fontId="0" fillId="0" borderId="62" xfId="0" applyNumberFormat="1" applyBorder="1"/>
    <xf numFmtId="0" fontId="0" fillId="0" borderId="62" xfId="0" applyBorder="1"/>
    <xf numFmtId="3" fontId="7" fillId="0" borderId="21" xfId="0" applyNumberFormat="1" applyFont="1" applyBorder="1"/>
    <xf numFmtId="3" fontId="7" fillId="0" borderId="30" xfId="0" applyNumberFormat="1" applyFont="1" applyBorder="1"/>
    <xf numFmtId="3" fontId="0" fillId="0" borderId="61" xfId="0" applyNumberFormat="1" applyBorder="1"/>
    <xf numFmtId="0" fontId="0" fillId="0" borderId="30" xfId="0" applyBorder="1"/>
    <xf numFmtId="0" fontId="7" fillId="0" borderId="4" xfId="0" applyFont="1" applyBorder="1"/>
    <xf numFmtId="3" fontId="7" fillId="0" borderId="4" xfId="0" applyNumberFormat="1" applyFont="1" applyBorder="1"/>
    <xf numFmtId="3" fontId="7" fillId="0" borderId="12" xfId="0" applyNumberFormat="1" applyFont="1" applyBorder="1"/>
    <xf numFmtId="0" fontId="47" fillId="0" borderId="44" xfId="0" applyFont="1" applyBorder="1"/>
    <xf numFmtId="0" fontId="7" fillId="0" borderId="31" xfId="0" applyFont="1" applyBorder="1"/>
    <xf numFmtId="0" fontId="8" fillId="0" borderId="62" xfId="0" applyFont="1" applyBorder="1" applyAlignment="1">
      <alignment horizontal="right" wrapText="1"/>
    </xf>
    <xf numFmtId="3" fontId="7" fillId="0" borderId="64" xfId="0" applyNumberFormat="1" applyFont="1" applyBorder="1"/>
    <xf numFmtId="3" fontId="7" fillId="0" borderId="0" xfId="0" applyNumberFormat="1" applyFont="1"/>
    <xf numFmtId="0" fontId="7" fillId="0" borderId="2" xfId="0" applyFont="1" applyBorder="1" applyAlignment="1">
      <alignment horizontal="center"/>
    </xf>
    <xf numFmtId="0" fontId="7" fillId="0" borderId="6" xfId="0" applyFont="1" applyBorder="1"/>
    <xf numFmtId="3" fontId="9" fillId="0" borderId="18" xfId="0" applyNumberFormat="1" applyFont="1" applyBorder="1"/>
    <xf numFmtId="3" fontId="9" fillId="0" borderId="26" xfId="0" applyNumberFormat="1" applyFont="1" applyBorder="1"/>
    <xf numFmtId="3" fontId="0" fillId="0" borderId="56" xfId="0" applyNumberFormat="1" applyBorder="1"/>
    <xf numFmtId="3" fontId="7" fillId="0" borderId="18" xfId="0" applyNumberFormat="1" applyFont="1" applyBorder="1"/>
    <xf numFmtId="0" fontId="7" fillId="0" borderId="38" xfId="0" applyFont="1" applyBorder="1" applyAlignment="1">
      <alignment horizontal="center"/>
    </xf>
    <xf numFmtId="0" fontId="0" fillId="0" borderId="51" xfId="0" applyBorder="1"/>
    <xf numFmtId="0" fontId="0" fillId="0" borderId="71" xfId="0" applyBorder="1"/>
    <xf numFmtId="0" fontId="0" fillId="0" borderId="42" xfId="0" applyBorder="1"/>
    <xf numFmtId="0" fontId="0" fillId="0" borderId="73" xfId="0" applyBorder="1"/>
    <xf numFmtId="0" fontId="0" fillId="0" borderId="18" xfId="0" applyBorder="1"/>
    <xf numFmtId="0" fontId="7" fillId="0" borderId="32" xfId="0" applyFont="1" applyBorder="1" applyAlignment="1">
      <alignment horizontal="center" wrapText="1"/>
    </xf>
    <xf numFmtId="0" fontId="7" fillId="0" borderId="72" xfId="0" applyFont="1" applyBorder="1" applyAlignment="1">
      <alignment horizontal="center" wrapText="1"/>
    </xf>
    <xf numFmtId="0" fontId="0" fillId="0" borderId="75" xfId="0" applyBorder="1"/>
    <xf numFmtId="0" fontId="0" fillId="0" borderId="76" xfId="0" applyBorder="1"/>
    <xf numFmtId="0" fontId="0" fillId="0" borderId="10" xfId="0" applyBorder="1"/>
    <xf numFmtId="170" fontId="69" fillId="0" borderId="36" xfId="0" applyNumberFormat="1" applyFont="1" applyBorder="1" applyAlignment="1">
      <alignment horizontal="center" wrapText="1"/>
    </xf>
    <xf numFmtId="0" fontId="69" fillId="0" borderId="45" xfId="0" applyFont="1" applyBorder="1" applyAlignment="1">
      <alignment horizontal="center"/>
    </xf>
    <xf numFmtId="0" fontId="48" fillId="0" borderId="4" xfId="0" applyFont="1" applyBorder="1"/>
    <xf numFmtId="0" fontId="47" fillId="0" borderId="12" xfId="0" applyFont="1" applyBorder="1"/>
    <xf numFmtId="0" fontId="48" fillId="0" borderId="5" xfId="0" applyFont="1" applyBorder="1"/>
    <xf numFmtId="170" fontId="53" fillId="0" borderId="2" xfId="0" applyNumberFormat="1" applyFont="1" applyBorder="1" applyAlignment="1">
      <alignment horizontal="center"/>
    </xf>
    <xf numFmtId="170" fontId="53" fillId="0" borderId="37" xfId="0" applyNumberFormat="1" applyFont="1" applyBorder="1" applyAlignment="1">
      <alignment horizontal="center"/>
    </xf>
    <xf numFmtId="170" fontId="54" fillId="0" borderId="20" xfId="0" applyNumberFormat="1" applyFont="1" applyBorder="1" applyAlignment="1">
      <alignment horizontal="right"/>
    </xf>
    <xf numFmtId="170" fontId="53" fillId="0" borderId="20" xfId="0" applyNumberFormat="1" applyFont="1" applyBorder="1" applyAlignment="1">
      <alignment horizontal="right"/>
    </xf>
    <xf numFmtId="170" fontId="52" fillId="0" borderId="30" xfId="0" applyNumberFormat="1" applyFont="1" applyBorder="1" applyAlignment="1">
      <alignment horizontal="right"/>
    </xf>
    <xf numFmtId="0" fontId="53" fillId="0" borderId="0" xfId="0" applyFont="1" applyAlignment="1">
      <alignment horizontal="center"/>
    </xf>
    <xf numFmtId="170" fontId="49" fillId="0" borderId="36" xfId="0" applyNumberFormat="1" applyFont="1" applyBorder="1" applyAlignment="1">
      <alignment horizontal="right"/>
    </xf>
    <xf numFmtId="170" fontId="49" fillId="0" borderId="31" xfId="0" applyNumberFormat="1" applyFont="1" applyBorder="1" applyAlignment="1">
      <alignment horizontal="left"/>
    </xf>
    <xf numFmtId="170" fontId="51" fillId="0" borderId="48" xfId="0" applyNumberFormat="1" applyFont="1" applyBorder="1" applyAlignment="1">
      <alignment horizontal="left"/>
    </xf>
    <xf numFmtId="169" fontId="40" fillId="0" borderId="0" xfId="0" applyNumberFormat="1" applyFont="1"/>
    <xf numFmtId="0" fontId="46" fillId="0" borderId="0" xfId="0" applyFont="1"/>
    <xf numFmtId="169" fontId="46" fillId="0" borderId="0" xfId="0" applyNumberFormat="1" applyFont="1"/>
    <xf numFmtId="3" fontId="0" fillId="0" borderId="12" xfId="0" applyNumberFormat="1" applyBorder="1"/>
    <xf numFmtId="0" fontId="57" fillId="0" borderId="0" xfId="0" applyFont="1" applyAlignment="1">
      <alignment horizontal="center" wrapText="1"/>
    </xf>
    <xf numFmtId="0" fontId="69" fillId="0" borderId="0" xfId="0" applyFont="1" applyAlignment="1">
      <alignment horizontal="center"/>
    </xf>
    <xf numFmtId="164" fontId="60" fillId="0" borderId="0" xfId="0" applyNumberFormat="1" applyFont="1"/>
    <xf numFmtId="164" fontId="56" fillId="0" borderId="0" xfId="0" applyNumberFormat="1" applyFont="1"/>
    <xf numFmtId="170" fontId="55" fillId="0" borderId="62" xfId="0" applyNumberFormat="1" applyFont="1" applyBorder="1"/>
    <xf numFmtId="170" fontId="55" fillId="0" borderId="56" xfId="0" applyNumberFormat="1" applyFont="1" applyBorder="1"/>
    <xf numFmtId="164" fontId="60" fillId="0" borderId="75" xfId="0" applyNumberFormat="1" applyFont="1" applyBorder="1"/>
    <xf numFmtId="164" fontId="56" fillId="0" borderId="73" xfId="0" applyNumberFormat="1" applyFont="1" applyBorder="1"/>
    <xf numFmtId="170" fontId="8" fillId="0" borderId="44" xfId="0" applyNumberFormat="1" applyFont="1" applyBorder="1"/>
    <xf numFmtId="1" fontId="44" fillId="0" borderId="44" xfId="0" applyNumberFormat="1" applyFont="1" applyBorder="1"/>
    <xf numFmtId="1" fontId="7" fillId="0" borderId="3" xfId="0" quotePrefix="1" applyNumberFormat="1" applyFont="1" applyBorder="1" applyAlignment="1">
      <alignment horizontal="left"/>
    </xf>
    <xf numFmtId="1" fontId="7" fillId="0" borderId="0" xfId="0" applyNumberFormat="1" applyFont="1"/>
    <xf numFmtId="1" fontId="7" fillId="0" borderId="0" xfId="0" quotePrefix="1" applyNumberFormat="1" applyFont="1" applyAlignment="1">
      <alignment horizontal="left"/>
    </xf>
    <xf numFmtId="1" fontId="44" fillId="0" borderId="44" xfId="0" applyNumberFormat="1" applyFont="1" applyBorder="1" applyAlignment="1">
      <alignment horizontal="left"/>
    </xf>
    <xf numFmtId="1" fontId="38" fillId="0" borderId="27" xfId="0" applyNumberFormat="1" applyFont="1" applyBorder="1"/>
    <xf numFmtId="1" fontId="7" fillId="0" borderId="2" xfId="0" applyNumberFormat="1" applyFont="1" applyBorder="1"/>
    <xf numFmtId="1" fontId="7" fillId="0" borderId="2" xfId="0" applyNumberFormat="1" applyFont="1" applyBorder="1" applyAlignment="1">
      <alignment horizontal="left"/>
    </xf>
    <xf numFmtId="0" fontId="7" fillId="0" borderId="76" xfId="0" applyFont="1" applyBorder="1" applyAlignment="1">
      <alignment horizontal="center" wrapText="1"/>
    </xf>
    <xf numFmtId="3" fontId="8" fillId="0" borderId="4" xfId="0" applyNumberFormat="1" applyFont="1" applyBorder="1"/>
    <xf numFmtId="0" fontId="49" fillId="0" borderId="30" xfId="0" applyFont="1" applyBorder="1" applyAlignment="1">
      <alignment horizontal="center"/>
    </xf>
    <xf numFmtId="170" fontId="49" fillId="0" borderId="48" xfId="0" applyNumberFormat="1" applyFont="1" applyBorder="1" applyAlignment="1">
      <alignment horizontal="left"/>
    </xf>
    <xf numFmtId="170" fontId="49" fillId="0" borderId="30" xfId="0" applyNumberFormat="1" applyFont="1" applyBorder="1" applyAlignment="1">
      <alignment horizontal="center"/>
    </xf>
    <xf numFmtId="170" fontId="49" fillId="0" borderId="30" xfId="0" applyNumberFormat="1" applyFont="1" applyBorder="1" applyAlignment="1">
      <alignment horizontal="right"/>
    </xf>
    <xf numFmtId="0" fontId="0" fillId="0" borderId="4" xfId="0" applyBorder="1" applyAlignment="1">
      <alignment wrapText="1"/>
    </xf>
    <xf numFmtId="170" fontId="53" fillId="0" borderId="4" xfId="0" applyNumberFormat="1" applyFont="1" applyBorder="1" applyAlignment="1">
      <alignment horizontal="center"/>
    </xf>
    <xf numFmtId="170" fontId="53" fillId="0" borderId="4" xfId="0" applyNumberFormat="1" applyFont="1" applyBorder="1" applyAlignment="1">
      <alignment horizontal="left"/>
    </xf>
    <xf numFmtId="0" fontId="51" fillId="0" borderId="48" xfId="0" applyFont="1" applyBorder="1"/>
    <xf numFmtId="170" fontId="54" fillId="0" borderId="44" xfId="0" applyNumberFormat="1" applyFont="1" applyBorder="1" applyAlignment="1">
      <alignment horizontal="left" wrapText="1"/>
    </xf>
    <xf numFmtId="165" fontId="72" fillId="0" borderId="0" xfId="0" applyNumberFormat="1" applyFont="1"/>
    <xf numFmtId="0" fontId="0" fillId="0" borderId="30" xfId="0" applyBorder="1" applyAlignment="1">
      <alignment horizontal="center"/>
    </xf>
    <xf numFmtId="169" fontId="68" fillId="0" borderId="0" xfId="0" applyNumberFormat="1" applyFont="1"/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5" xfId="0" applyFont="1" applyBorder="1"/>
    <xf numFmtId="0" fontId="7" fillId="0" borderId="4" xfId="0" applyFont="1" applyBorder="1" applyAlignment="1">
      <alignment horizontal="left"/>
    </xf>
    <xf numFmtId="0" fontId="7" fillId="0" borderId="5" xfId="0" applyFont="1" applyBorder="1"/>
    <xf numFmtId="0" fontId="7" fillId="0" borderId="37" xfId="0" applyFont="1" applyBorder="1"/>
    <xf numFmtId="0" fontId="7" fillId="0" borderId="5" xfId="0" applyFont="1" applyBorder="1" applyAlignment="1">
      <alignment horizontal="left"/>
    </xf>
    <xf numFmtId="0" fontId="7" fillId="0" borderId="3" xfId="0" applyFont="1" applyBorder="1"/>
    <xf numFmtId="0" fontId="7" fillId="0" borderId="41" xfId="0" applyFont="1" applyBorder="1"/>
    <xf numFmtId="0" fontId="7" fillId="0" borderId="42" xfId="0" applyFont="1" applyBorder="1"/>
    <xf numFmtId="0" fontId="7" fillId="0" borderId="12" xfId="0" applyFont="1" applyBorder="1"/>
    <xf numFmtId="0" fontId="7" fillId="0" borderId="39" xfId="0" applyFont="1" applyBorder="1"/>
    <xf numFmtId="0" fontId="7" fillId="0" borderId="18" xfId="0" quotePrefix="1" applyFont="1" applyBorder="1" applyAlignment="1">
      <alignment horizontal="left"/>
    </xf>
    <xf numFmtId="0" fontId="7" fillId="0" borderId="26" xfId="0" applyFont="1" applyBorder="1"/>
    <xf numFmtId="170" fontId="54" fillId="0" borderId="45" xfId="0" applyNumberFormat="1" applyFont="1" applyBorder="1" applyAlignment="1">
      <alignment horizontal="right"/>
    </xf>
    <xf numFmtId="0" fontId="53" fillId="0" borderId="44" xfId="0" applyFont="1" applyBorder="1"/>
    <xf numFmtId="0" fontId="54" fillId="0" borderId="44" xfId="0" applyFont="1" applyBorder="1" applyAlignment="1">
      <alignment horizontal="left"/>
    </xf>
    <xf numFmtId="0" fontId="54" fillId="0" borderId="44" xfId="0" applyFont="1" applyBorder="1" applyAlignment="1">
      <alignment horizontal="left" wrapText="1"/>
    </xf>
    <xf numFmtId="0" fontId="54" fillId="0" borderId="48" xfId="0" applyFont="1" applyBorder="1" applyAlignment="1">
      <alignment wrapText="1"/>
    </xf>
    <xf numFmtId="1" fontId="54" fillId="0" borderId="36" xfId="0" applyNumberFormat="1" applyFont="1" applyBorder="1" applyAlignment="1">
      <alignment horizontal="right" wrapText="1"/>
    </xf>
    <xf numFmtId="0" fontId="54" fillId="0" borderId="44" xfId="0" applyFont="1" applyBorder="1"/>
    <xf numFmtId="0" fontId="54" fillId="0" borderId="48" xfId="0" applyFont="1" applyBorder="1" applyAlignment="1">
      <alignment horizontal="left"/>
    </xf>
    <xf numFmtId="1" fontId="54" fillId="0" borderId="36" xfId="0" applyNumberFormat="1" applyFont="1" applyBorder="1" applyAlignment="1">
      <alignment horizontal="right"/>
    </xf>
    <xf numFmtId="1" fontId="8" fillId="0" borderId="4" xfId="0" applyNumberFormat="1" applyFont="1" applyBorder="1" applyAlignment="1">
      <alignment horizontal="right" wrapText="1"/>
    </xf>
    <xf numFmtId="0" fontId="8" fillId="0" borderId="1" xfId="0" applyFont="1" applyBorder="1"/>
    <xf numFmtId="0" fontId="8" fillId="0" borderId="28" xfId="0" applyFont="1" applyBorder="1"/>
    <xf numFmtId="0" fontId="0" fillId="0" borderId="26" xfId="0" applyBorder="1"/>
    <xf numFmtId="1" fontId="0" fillId="0" borderId="4" xfId="0" applyNumberFormat="1" applyBorder="1"/>
    <xf numFmtId="0" fontId="8" fillId="0" borderId="19" xfId="0" applyFont="1" applyBorder="1"/>
    <xf numFmtId="0" fontId="8" fillId="0" borderId="14" xfId="0" applyFont="1" applyBorder="1"/>
    <xf numFmtId="0" fontId="8" fillId="0" borderId="16" xfId="0" applyFont="1" applyBorder="1"/>
    <xf numFmtId="0" fontId="54" fillId="0" borderId="0" xfId="0" applyFont="1" applyAlignment="1">
      <alignment wrapText="1"/>
    </xf>
    <xf numFmtId="0" fontId="5" fillId="0" borderId="18" xfId="0" applyFont="1" applyBorder="1"/>
    <xf numFmtId="170" fontId="53" fillId="0" borderId="0" xfId="0" applyNumberFormat="1" applyFont="1" applyAlignment="1">
      <alignment horizontal="right"/>
    </xf>
    <xf numFmtId="0" fontId="2" fillId="0" borderId="16" xfId="0" applyFont="1" applyBorder="1"/>
    <xf numFmtId="49" fontId="74" fillId="0" borderId="16" xfId="0" applyNumberFormat="1" applyFont="1" applyBorder="1" applyAlignment="1">
      <alignment horizontal="center" vertical="center"/>
    </xf>
    <xf numFmtId="0" fontId="74" fillId="0" borderId="4" xfId="0" applyFont="1" applyBorder="1" applyAlignment="1">
      <alignment wrapText="1"/>
    </xf>
    <xf numFmtId="0" fontId="74" fillId="0" borderId="12" xfId="0" applyFont="1" applyBorder="1" applyAlignment="1">
      <alignment wrapText="1"/>
    </xf>
    <xf numFmtId="49" fontId="74" fillId="0" borderId="16" xfId="0" applyNumberFormat="1" applyFont="1" applyBorder="1" applyAlignment="1">
      <alignment horizontal="center"/>
    </xf>
    <xf numFmtId="49" fontId="74" fillId="0" borderId="11" xfId="0" applyNumberFormat="1" applyFont="1" applyBorder="1" applyAlignment="1">
      <alignment horizontal="center"/>
    </xf>
    <xf numFmtId="0" fontId="74" fillId="0" borderId="4" xfId="0" applyFont="1" applyBorder="1"/>
    <xf numFmtId="0" fontId="74" fillId="0" borderId="0" xfId="0" applyFont="1"/>
    <xf numFmtId="49" fontId="74" fillId="0" borderId="16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41" xfId="0" applyFont="1" applyBorder="1"/>
    <xf numFmtId="0" fontId="1" fillId="0" borderId="76" xfId="0" applyFont="1" applyBorder="1"/>
    <xf numFmtId="0" fontId="51" fillId="0" borderId="30" xfId="0" applyFont="1" applyBorder="1"/>
    <xf numFmtId="0" fontId="54" fillId="0" borderId="34" xfId="0" applyFont="1" applyBorder="1"/>
    <xf numFmtId="170" fontId="54" fillId="0" borderId="0" xfId="0" applyNumberFormat="1" applyFont="1" applyAlignment="1">
      <alignment horizontal="right"/>
    </xf>
    <xf numFmtId="0" fontId="49" fillId="0" borderId="72" xfId="0" applyFont="1" applyBorder="1"/>
    <xf numFmtId="0" fontId="53" fillId="0" borderId="75" xfId="0" applyFont="1" applyBorder="1"/>
    <xf numFmtId="170" fontId="53" fillId="0" borderId="73" xfId="0" applyNumberFormat="1" applyFont="1" applyBorder="1" applyAlignment="1">
      <alignment horizontal="left"/>
    </xf>
    <xf numFmtId="170" fontId="49" fillId="0" borderId="72" xfId="0" applyNumberFormat="1" applyFont="1" applyBorder="1" applyAlignment="1">
      <alignment horizontal="left"/>
    </xf>
    <xf numFmtId="10" fontId="76" fillId="0" borderId="72" xfId="0" applyNumberFormat="1" applyFont="1" applyBorder="1"/>
    <xf numFmtId="170" fontId="52" fillId="0" borderId="36" xfId="0" applyNumberFormat="1" applyFont="1" applyBorder="1" applyAlignment="1">
      <alignment horizontal="right"/>
    </xf>
    <xf numFmtId="170" fontId="54" fillId="0" borderId="0" xfId="0" applyNumberFormat="1" applyFont="1" applyAlignment="1">
      <alignment horizontal="left"/>
    </xf>
    <xf numFmtId="170" fontId="53" fillId="0" borderId="23" xfId="0" applyNumberFormat="1" applyFont="1" applyBorder="1" applyAlignment="1">
      <alignment horizontal="center"/>
    </xf>
    <xf numFmtId="0" fontId="54" fillId="0" borderId="11" xfId="0" applyFont="1" applyBorder="1" applyAlignment="1">
      <alignment horizontal="left"/>
    </xf>
    <xf numFmtId="1" fontId="54" fillId="0" borderId="12" xfId="0" applyNumberFormat="1" applyFont="1" applyBorder="1" applyAlignment="1">
      <alignment horizontal="right"/>
    </xf>
    <xf numFmtId="170" fontId="53" fillId="0" borderId="13" xfId="0" applyNumberFormat="1" applyFont="1" applyBorder="1" applyAlignment="1">
      <alignment horizontal="right"/>
    </xf>
    <xf numFmtId="170" fontId="54" fillId="0" borderId="13" xfId="0" applyNumberFormat="1" applyFont="1" applyBorder="1" applyAlignment="1">
      <alignment horizontal="right"/>
    </xf>
    <xf numFmtId="0" fontId="54" fillId="0" borderId="54" xfId="0" applyFont="1" applyBorder="1" applyAlignment="1">
      <alignment horizontal="left"/>
    </xf>
    <xf numFmtId="1" fontId="54" fillId="0" borderId="43" xfId="0" applyNumberFormat="1" applyFont="1" applyBorder="1" applyAlignment="1">
      <alignment horizontal="right"/>
    </xf>
    <xf numFmtId="170" fontId="53" fillId="0" borderId="55" xfId="0" applyNumberFormat="1" applyFont="1" applyBorder="1" applyAlignment="1">
      <alignment horizontal="right"/>
    </xf>
    <xf numFmtId="170" fontId="54" fillId="0" borderId="55" xfId="0" applyNumberFormat="1" applyFont="1" applyBorder="1" applyAlignment="1">
      <alignment horizontal="right"/>
    </xf>
    <xf numFmtId="170" fontId="54" fillId="0" borderId="14" xfId="0" applyNumberFormat="1" applyFont="1" applyBorder="1" applyAlignment="1">
      <alignment horizontal="left" wrapText="1"/>
    </xf>
    <xf numFmtId="0" fontId="73" fillId="0" borderId="76" xfId="0" applyFont="1" applyBorder="1"/>
    <xf numFmtId="164" fontId="73" fillId="0" borderId="76" xfId="0" applyNumberFormat="1" applyFont="1" applyBorder="1"/>
    <xf numFmtId="164" fontId="73" fillId="0" borderId="73" xfId="0" applyNumberFormat="1" applyFont="1" applyBorder="1"/>
    <xf numFmtId="0" fontId="55" fillId="0" borderId="34" xfId="0" applyFont="1" applyBorder="1"/>
    <xf numFmtId="170" fontId="55" fillId="0" borderId="34" xfId="0" applyNumberFormat="1" applyFont="1" applyBorder="1"/>
    <xf numFmtId="0" fontId="1" fillId="0" borderId="72" xfId="0" applyFont="1" applyBorder="1" applyAlignment="1">
      <alignment horizontal="center"/>
    </xf>
    <xf numFmtId="0" fontId="0" fillId="3" borderId="51" xfId="0" applyFill="1" applyBorder="1"/>
    <xf numFmtId="170" fontId="49" fillId="0" borderId="0" xfId="0" applyNumberFormat="1" applyFont="1" applyAlignment="1">
      <alignment horizontal="left"/>
    </xf>
    <xf numFmtId="0" fontId="7" fillId="0" borderId="64" xfId="0" applyFont="1" applyBorder="1"/>
    <xf numFmtId="3" fontId="9" fillId="0" borderId="21" xfId="0" applyNumberFormat="1" applyFont="1" applyBorder="1"/>
    <xf numFmtId="1" fontId="0" fillId="0" borderId="53" xfId="0" applyNumberFormat="1" applyBorder="1"/>
    <xf numFmtId="1" fontId="1" fillId="0" borderId="23" xfId="0" applyNumberFormat="1" applyFont="1" applyBorder="1"/>
    <xf numFmtId="1" fontId="1" fillId="0" borderId="55" xfId="0" applyNumberFormat="1" applyFont="1" applyBorder="1"/>
    <xf numFmtId="1" fontId="1" fillId="0" borderId="72" xfId="0" applyNumberFormat="1" applyFont="1" applyBorder="1"/>
    <xf numFmtId="3" fontId="1" fillId="0" borderId="23" xfId="0" applyNumberFormat="1" applyFont="1" applyBorder="1"/>
    <xf numFmtId="10" fontId="1" fillId="0" borderId="41" xfId="0" applyNumberFormat="1" applyFont="1" applyBorder="1"/>
    <xf numFmtId="10" fontId="1" fillId="0" borderId="71" xfId="0" applyNumberFormat="1" applyFont="1" applyBorder="1"/>
    <xf numFmtId="10" fontId="1" fillId="0" borderId="72" xfId="0" applyNumberFormat="1" applyFont="1" applyBorder="1"/>
    <xf numFmtId="0" fontId="1" fillId="0" borderId="46" xfId="0" applyFont="1" applyBorder="1" applyAlignment="1">
      <alignment horizontal="center"/>
    </xf>
    <xf numFmtId="0" fontId="1" fillId="0" borderId="76" xfId="0" applyFont="1" applyBorder="1" applyAlignment="1">
      <alignment horizontal="center" wrapText="1"/>
    </xf>
    <xf numFmtId="10" fontId="9" fillId="0" borderId="41" xfId="0" applyNumberFormat="1" applyFont="1" applyBorder="1"/>
    <xf numFmtId="49" fontId="74" fillId="0" borderId="8" xfId="0" applyNumberFormat="1" applyFont="1" applyBorder="1" applyAlignment="1">
      <alignment horizontal="center" vertical="center"/>
    </xf>
    <xf numFmtId="0" fontId="74" fillId="0" borderId="9" xfId="0" applyFont="1" applyBorder="1" applyAlignment="1">
      <alignment horizontal="left" vertical="center"/>
    </xf>
    <xf numFmtId="49" fontId="74" fillId="0" borderId="8" xfId="0" applyNumberFormat="1" applyFont="1" applyBorder="1" applyAlignment="1">
      <alignment horizontal="left" wrapText="1"/>
    </xf>
    <xf numFmtId="0" fontId="74" fillId="0" borderId="9" xfId="0" applyFont="1" applyBorder="1"/>
    <xf numFmtId="49" fontId="74" fillId="0" borderId="16" xfId="0" applyNumberFormat="1" applyFont="1" applyBorder="1" applyAlignment="1">
      <alignment horizontal="left" wrapText="1"/>
    </xf>
    <xf numFmtId="0" fontId="53" fillId="0" borderId="72" xfId="0" applyFont="1" applyBorder="1"/>
    <xf numFmtId="170" fontId="53" fillId="0" borderId="72" xfId="0" applyNumberFormat="1" applyFont="1" applyBorder="1"/>
    <xf numFmtId="10" fontId="53" fillId="0" borderId="0" xfId="0" applyNumberFormat="1" applyFont="1"/>
    <xf numFmtId="0" fontId="4" fillId="0" borderId="41" xfId="0" applyFont="1" applyBorder="1"/>
    <xf numFmtId="10" fontId="5" fillId="0" borderId="72" xfId="0" applyNumberFormat="1" applyFont="1" applyBorder="1"/>
    <xf numFmtId="0" fontId="7" fillId="0" borderId="63" xfId="0" applyFont="1" applyBorder="1"/>
    <xf numFmtId="0" fontId="0" fillId="0" borderId="65" xfId="0" applyBorder="1"/>
    <xf numFmtId="0" fontId="0" fillId="0" borderId="63" xfId="0" applyBorder="1"/>
    <xf numFmtId="0" fontId="8" fillId="0" borderId="63" xfId="0" applyFont="1" applyBorder="1"/>
    <xf numFmtId="0" fontId="8" fillId="0" borderId="57" xfId="0" applyFont="1" applyBorder="1"/>
    <xf numFmtId="0" fontId="8" fillId="0" borderId="65" xfId="0" applyFont="1" applyBorder="1"/>
    <xf numFmtId="0" fontId="74" fillId="0" borderId="12" xfId="0" applyFont="1" applyBorder="1"/>
    <xf numFmtId="0" fontId="47" fillId="0" borderId="36" xfId="0" applyFont="1" applyBorder="1"/>
    <xf numFmtId="169" fontId="47" fillId="0" borderId="0" xfId="0" applyNumberFormat="1" applyFont="1"/>
    <xf numFmtId="0" fontId="74" fillId="0" borderId="5" xfId="0" applyFont="1" applyBorder="1" applyAlignment="1">
      <alignment wrapText="1"/>
    </xf>
    <xf numFmtId="49" fontId="74" fillId="0" borderId="14" xfId="0" applyNumberFormat="1" applyFont="1" applyBorder="1" applyAlignment="1">
      <alignment horizontal="center"/>
    </xf>
    <xf numFmtId="0" fontId="74" fillId="0" borderId="36" xfId="0" applyFont="1" applyBorder="1"/>
    <xf numFmtId="170" fontId="47" fillId="0" borderId="44" xfId="0" applyNumberFormat="1" applyFont="1" applyBorder="1"/>
    <xf numFmtId="0" fontId="74" fillId="0" borderId="44" xfId="0" applyFont="1" applyBorder="1"/>
    <xf numFmtId="0" fontId="40" fillId="0" borderId="44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70" fontId="54" fillId="0" borderId="36" xfId="0" applyNumberFormat="1" applyFont="1" applyBorder="1" applyAlignment="1">
      <alignment horizontal="right"/>
    </xf>
    <xf numFmtId="10" fontId="76" fillId="0" borderId="22" xfId="0" applyNumberFormat="1" applyFont="1" applyBorder="1"/>
    <xf numFmtId="0" fontId="1" fillId="0" borderId="37" xfId="0" applyFont="1" applyBorder="1"/>
    <xf numFmtId="0" fontId="48" fillId="0" borderId="5" xfId="0" applyFont="1" applyBorder="1" applyAlignment="1">
      <alignment wrapText="1"/>
    </xf>
    <xf numFmtId="0" fontId="1" fillId="0" borderId="31" xfId="0" applyFont="1" applyBorder="1"/>
    <xf numFmtId="0" fontId="1" fillId="0" borderId="27" xfId="0" applyFont="1" applyBorder="1"/>
    <xf numFmtId="0" fontId="2" fillId="0" borderId="9" xfId="0" applyFont="1" applyBorder="1"/>
    <xf numFmtId="0" fontId="2" fillId="0" borderId="24" xfId="0" applyFont="1" applyBorder="1" applyAlignment="1">
      <alignment wrapText="1"/>
    </xf>
    <xf numFmtId="0" fontId="2" fillId="0" borderId="30" xfId="0" applyFont="1" applyBorder="1"/>
    <xf numFmtId="0" fontId="1" fillId="0" borderId="46" xfId="0" applyFont="1" applyBorder="1"/>
    <xf numFmtId="3" fontId="2" fillId="0" borderId="8" xfId="0" applyNumberFormat="1" applyFont="1" applyBorder="1"/>
    <xf numFmtId="3" fontId="2" fillId="0" borderId="10" xfId="0" applyNumberFormat="1" applyFont="1" applyBorder="1"/>
    <xf numFmtId="0" fontId="2" fillId="0" borderId="49" xfId="0" applyFont="1" applyBorder="1" applyAlignment="1">
      <alignment wrapText="1"/>
    </xf>
    <xf numFmtId="0" fontId="1" fillId="0" borderId="72" xfId="0" applyFont="1" applyBorder="1" applyAlignment="1">
      <alignment wrapText="1"/>
    </xf>
    <xf numFmtId="0" fontId="0" fillId="0" borderId="62" xfId="0" applyBorder="1" applyAlignment="1">
      <alignment horizontal="right"/>
    </xf>
    <xf numFmtId="0" fontId="0" fillId="0" borderId="62" xfId="0" applyBorder="1" applyAlignment="1">
      <alignment horizontal="center"/>
    </xf>
    <xf numFmtId="0" fontId="81" fillId="7" borderId="0" xfId="0" applyFont="1" applyFill="1"/>
    <xf numFmtId="0" fontId="80" fillId="7" borderId="0" xfId="0" applyFont="1" applyFill="1"/>
    <xf numFmtId="49" fontId="74" fillId="0" borderId="54" xfId="0" applyNumberFormat="1" applyFont="1" applyBorder="1" applyAlignment="1">
      <alignment horizontal="center" vertical="center"/>
    </xf>
    <xf numFmtId="0" fontId="74" fillId="0" borderId="43" xfId="0" applyFont="1" applyBorder="1" applyAlignment="1">
      <alignment wrapText="1"/>
    </xf>
    <xf numFmtId="49" fontId="74" fillId="0" borderId="54" xfId="0" applyNumberFormat="1" applyFont="1" applyBorder="1" applyAlignment="1">
      <alignment horizontal="center"/>
    </xf>
    <xf numFmtId="0" fontId="74" fillId="0" borderId="43" xfId="0" applyFont="1" applyBorder="1"/>
    <xf numFmtId="49" fontId="74" fillId="0" borderId="54" xfId="0" applyNumberFormat="1" applyFont="1" applyBorder="1" applyAlignment="1">
      <alignment horizontal="left" wrapText="1"/>
    </xf>
    <xf numFmtId="49" fontId="47" fillId="0" borderId="54" xfId="0" applyNumberFormat="1" applyFont="1" applyBorder="1" applyAlignment="1">
      <alignment horizontal="left" wrapText="1"/>
    </xf>
    <xf numFmtId="0" fontId="83" fillId="7" borderId="0" xfId="0" applyFont="1" applyFill="1"/>
    <xf numFmtId="0" fontId="47" fillId="0" borderId="43" xfId="0" applyFont="1" applyBorder="1"/>
    <xf numFmtId="170" fontId="53" fillId="0" borderId="31" xfId="0" applyNumberFormat="1" applyFont="1" applyBorder="1" applyAlignment="1">
      <alignment horizontal="left"/>
    </xf>
    <xf numFmtId="169" fontId="84" fillId="7" borderId="0" xfId="0" applyNumberFormat="1" applyFont="1" applyFill="1"/>
    <xf numFmtId="0" fontId="84" fillId="7" borderId="0" xfId="0" applyFont="1" applyFill="1"/>
    <xf numFmtId="0" fontId="85" fillId="7" borderId="0" xfId="0" applyFont="1" applyFill="1"/>
    <xf numFmtId="0" fontId="53" fillId="0" borderId="16" xfId="0" applyFont="1" applyBorder="1"/>
    <xf numFmtId="0" fontId="47" fillId="0" borderId="9" xfId="0" applyFont="1" applyBorder="1"/>
    <xf numFmtId="0" fontId="47" fillId="0" borderId="12" xfId="0" applyFont="1" applyBorder="1" applyAlignment="1">
      <alignment horizontal="right"/>
    </xf>
    <xf numFmtId="0" fontId="87" fillId="7" borderId="0" xfId="0" applyFont="1" applyFill="1" applyAlignment="1">
      <alignment horizontal="left"/>
    </xf>
    <xf numFmtId="170" fontId="88" fillId="7" borderId="30" xfId="0" applyNumberFormat="1" applyFont="1" applyFill="1" applyBorder="1" applyAlignment="1">
      <alignment horizontal="left"/>
    </xf>
    <xf numFmtId="0" fontId="81" fillId="7" borderId="36" xfId="0" applyFont="1" applyFill="1" applyBorder="1"/>
    <xf numFmtId="170" fontId="89" fillId="7" borderId="30" xfId="0" applyNumberFormat="1" applyFont="1" applyFill="1" applyBorder="1" applyAlignment="1">
      <alignment horizontal="left"/>
    </xf>
    <xf numFmtId="170" fontId="89" fillId="7" borderId="48" xfId="0" applyNumberFormat="1" applyFont="1" applyFill="1" applyBorder="1" applyAlignment="1">
      <alignment horizontal="left"/>
    </xf>
    <xf numFmtId="170" fontId="88" fillId="7" borderId="30" xfId="0" applyNumberFormat="1" applyFont="1" applyFill="1" applyBorder="1" applyAlignment="1">
      <alignment horizontal="right"/>
    </xf>
    <xf numFmtId="170" fontId="88" fillId="7" borderId="32" xfId="0" applyNumberFormat="1" applyFont="1" applyFill="1" applyBorder="1" applyAlignment="1">
      <alignment horizontal="right"/>
    </xf>
    <xf numFmtId="0" fontId="87" fillId="7" borderId="0" xfId="0" applyFont="1" applyFill="1"/>
    <xf numFmtId="0" fontId="90" fillId="7" borderId="0" xfId="0" applyFont="1" applyFill="1"/>
    <xf numFmtId="170" fontId="88" fillId="7" borderId="31" xfId="0" applyNumberFormat="1" applyFont="1" applyFill="1" applyBorder="1" applyAlignment="1">
      <alignment horizontal="left"/>
    </xf>
    <xf numFmtId="0" fontId="86" fillId="7" borderId="0" xfId="0" applyFont="1" applyFill="1"/>
    <xf numFmtId="0" fontId="79" fillId="7" borderId="30" xfId="0" applyFont="1" applyFill="1" applyBorder="1"/>
    <xf numFmtId="49" fontId="74" fillId="0" borderId="19" xfId="0" applyNumberFormat="1" applyFont="1" applyBorder="1" applyAlignment="1">
      <alignment horizontal="center"/>
    </xf>
    <xf numFmtId="0" fontId="8" fillId="0" borderId="11" xfId="0" applyFont="1" applyBorder="1"/>
    <xf numFmtId="0" fontId="75" fillId="0" borderId="7" xfId="0" applyFont="1" applyBorder="1" applyAlignment="1">
      <alignment horizontal="center"/>
    </xf>
    <xf numFmtId="0" fontId="75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92" fillId="0" borderId="0" xfId="0" applyFont="1"/>
    <xf numFmtId="0" fontId="75" fillId="0" borderId="6" xfId="5" applyNumberFormat="1" applyFont="1" applyBorder="1" applyAlignment="1">
      <alignment horizontal="center" wrapText="1"/>
    </xf>
    <xf numFmtId="168" fontId="75" fillId="0" borderId="6" xfId="5" applyNumberFormat="1" applyFont="1" applyBorder="1" applyAlignment="1">
      <alignment horizontal="center" wrapText="1"/>
    </xf>
    <xf numFmtId="168" fontId="75" fillId="0" borderId="7" xfId="5" applyNumberFormat="1" applyFont="1" applyBorder="1" applyAlignment="1">
      <alignment horizontal="center" wrapText="1"/>
    </xf>
    <xf numFmtId="168" fontId="75" fillId="0" borderId="8" xfId="5" applyNumberFormat="1" applyFont="1" applyBorder="1" applyAlignment="1">
      <alignment horizontal="center" wrapText="1"/>
    </xf>
    <xf numFmtId="168" fontId="75" fillId="0" borderId="0" xfId="5" applyNumberFormat="1" applyFont="1" applyAlignment="1">
      <alignment horizontal="center"/>
    </xf>
    <xf numFmtId="49" fontId="75" fillId="0" borderId="8" xfId="0" applyNumberFormat="1" applyFont="1" applyBorder="1" applyAlignment="1">
      <alignment horizontal="center" wrapText="1"/>
    </xf>
    <xf numFmtId="0" fontId="75" fillId="0" borderId="9" xfId="0" applyFont="1" applyBorder="1" applyAlignment="1">
      <alignment horizontal="center" wrapText="1"/>
    </xf>
    <xf numFmtId="168" fontId="75" fillId="0" borderId="9" xfId="5" applyNumberFormat="1" applyFont="1" applyBorder="1" applyAlignment="1">
      <alignment horizontal="center" wrapText="1"/>
    </xf>
    <xf numFmtId="168" fontId="75" fillId="0" borderId="79" xfId="5" applyNumberFormat="1" applyFont="1" applyBorder="1" applyAlignment="1">
      <alignment horizontal="center" wrapText="1"/>
    </xf>
    <xf numFmtId="168" fontId="75" fillId="4" borderId="24" xfId="5" applyNumberFormat="1" applyFont="1" applyFill="1" applyBorder="1" applyAlignment="1">
      <alignment horizontal="center"/>
    </xf>
    <xf numFmtId="49" fontId="74" fillId="0" borderId="14" xfId="0" applyNumberFormat="1" applyFont="1" applyBorder="1" applyAlignment="1">
      <alignment horizontal="center" vertical="center"/>
    </xf>
    <xf numFmtId="49" fontId="75" fillId="3" borderId="31" xfId="0" applyNumberFormat="1" applyFont="1" applyFill="1" applyBorder="1" applyAlignment="1">
      <alignment wrapText="1"/>
    </xf>
    <xf numFmtId="0" fontId="75" fillId="3" borderId="26" xfId="0" applyFont="1" applyFill="1" applyBorder="1" applyAlignment="1">
      <alignment wrapText="1"/>
    </xf>
    <xf numFmtId="168" fontId="74" fillId="0" borderId="0" xfId="0" applyNumberFormat="1" applyFont="1"/>
    <xf numFmtId="49" fontId="75" fillId="3" borderId="33" xfId="0" applyNumberFormat="1" applyFont="1" applyFill="1" applyBorder="1" applyAlignment="1">
      <alignment wrapText="1"/>
    </xf>
    <xf numFmtId="0" fontId="75" fillId="3" borderId="68" xfId="0" applyFont="1" applyFill="1" applyBorder="1" applyAlignment="1">
      <alignment wrapText="1"/>
    </xf>
    <xf numFmtId="170" fontId="74" fillId="0" borderId="44" xfId="0" applyNumberFormat="1" applyFont="1" applyBorder="1"/>
    <xf numFmtId="0" fontId="94" fillId="7" borderId="0" xfId="0" applyFont="1" applyFill="1"/>
    <xf numFmtId="49" fontId="75" fillId="0" borderId="33" xfId="0" applyNumberFormat="1" applyFont="1" applyBorder="1" applyAlignment="1">
      <alignment wrapText="1"/>
    </xf>
    <xf numFmtId="0" fontId="75" fillId="0" borderId="67" xfId="0" applyFont="1" applyBorder="1" applyAlignment="1">
      <alignment wrapText="1"/>
    </xf>
    <xf numFmtId="1" fontId="74" fillId="0" borderId="44" xfId="0" applyNumberFormat="1" applyFont="1" applyBorder="1"/>
    <xf numFmtId="0" fontId="75" fillId="3" borderId="12" xfId="0" applyFont="1" applyFill="1" applyBorder="1" applyAlignment="1">
      <alignment wrapText="1"/>
    </xf>
    <xf numFmtId="170" fontId="75" fillId="3" borderId="12" xfId="0" applyNumberFormat="1" applyFont="1" applyFill="1" applyBorder="1" applyAlignment="1">
      <alignment horizontal="right"/>
    </xf>
    <xf numFmtId="170" fontId="75" fillId="3" borderId="56" xfId="0" applyNumberFormat="1" applyFont="1" applyFill="1" applyBorder="1" applyAlignment="1">
      <alignment horizontal="right"/>
    </xf>
    <xf numFmtId="0" fontId="74" fillId="0" borderId="27" xfId="0" applyFont="1" applyBorder="1" applyAlignment="1">
      <alignment horizontal="center" vertical="center"/>
    </xf>
    <xf numFmtId="0" fontId="74" fillId="0" borderId="28" xfId="0" applyFont="1" applyBorder="1" applyAlignment="1">
      <alignment wrapText="1"/>
    </xf>
    <xf numFmtId="170" fontId="74" fillId="0" borderId="44" xfId="5" applyNumberFormat="1" applyFont="1" applyBorder="1" applyAlignment="1">
      <alignment horizontal="right"/>
    </xf>
    <xf numFmtId="170" fontId="75" fillId="0" borderId="0" xfId="5" applyNumberFormat="1" applyFont="1" applyAlignment="1">
      <alignment horizontal="right" vertical="center"/>
    </xf>
    <xf numFmtId="170" fontId="74" fillId="0" borderId="44" xfId="0" applyNumberFormat="1" applyFont="1" applyBorder="1" applyAlignment="1">
      <alignment horizontal="right"/>
    </xf>
    <xf numFmtId="1" fontId="74" fillId="0" borderId="0" xfId="5" applyNumberFormat="1" applyFont="1" applyAlignment="1">
      <alignment horizontal="right"/>
    </xf>
    <xf numFmtId="0" fontId="75" fillId="3" borderId="33" xfId="0" applyFont="1" applyFill="1" applyBorder="1" applyAlignment="1">
      <alignment wrapText="1"/>
    </xf>
    <xf numFmtId="170" fontId="75" fillId="0" borderId="44" xfId="0" applyNumberFormat="1" applyFont="1" applyBorder="1" applyAlignment="1">
      <alignment horizontal="right"/>
    </xf>
    <xf numFmtId="0" fontId="74" fillId="3" borderId="26" xfId="0" applyFont="1" applyFill="1" applyBorder="1" applyAlignment="1">
      <alignment wrapText="1"/>
    </xf>
    <xf numFmtId="0" fontId="75" fillId="0" borderId="78" xfId="0" applyFont="1" applyBorder="1" applyAlignment="1">
      <alignment wrapText="1"/>
    </xf>
    <xf numFmtId="0" fontId="74" fillId="3" borderId="12" xfId="0" applyFont="1" applyFill="1" applyBorder="1" applyAlignment="1">
      <alignment wrapText="1"/>
    </xf>
    <xf numFmtId="170" fontId="75" fillId="3" borderId="72" xfId="0" applyNumberFormat="1" applyFont="1" applyFill="1" applyBorder="1" applyAlignment="1">
      <alignment horizontal="right"/>
    </xf>
    <xf numFmtId="170" fontId="75" fillId="0" borderId="0" xfId="0" applyNumberFormat="1" applyFont="1" applyAlignment="1">
      <alignment horizontal="right"/>
    </xf>
    <xf numFmtId="0" fontId="75" fillId="0" borderId="44" xfId="0" applyFont="1" applyBorder="1" applyAlignment="1">
      <alignment wrapText="1"/>
    </xf>
    <xf numFmtId="0" fontId="75" fillId="0" borderId="0" xfId="0" applyFont="1" applyAlignment="1">
      <alignment wrapText="1"/>
    </xf>
    <xf numFmtId="0" fontId="75" fillId="0" borderId="0" xfId="0" applyFont="1" applyAlignment="1">
      <alignment horizontal="right"/>
    </xf>
    <xf numFmtId="170" fontId="75" fillId="0" borderId="7" xfId="0" applyNumberFormat="1" applyFont="1" applyBorder="1" applyAlignment="1">
      <alignment horizontal="right"/>
    </xf>
    <xf numFmtId="49" fontId="75" fillId="0" borderId="8" xfId="0" applyNumberFormat="1" applyFont="1" applyBorder="1" applyAlignment="1">
      <alignment horizontal="left" wrapText="1"/>
    </xf>
    <xf numFmtId="0" fontId="75" fillId="0" borderId="9" xfId="0" applyFont="1" applyBorder="1"/>
    <xf numFmtId="168" fontId="75" fillId="0" borderId="63" xfId="5" applyNumberFormat="1" applyFont="1" applyBorder="1" applyAlignment="1">
      <alignment horizontal="center" textRotation="90" wrapText="1"/>
    </xf>
    <xf numFmtId="168" fontId="75" fillId="0" borderId="9" xfId="5" applyNumberFormat="1" applyFont="1" applyBorder="1" applyAlignment="1">
      <alignment horizontal="center" textRotation="90" wrapText="1"/>
    </xf>
    <xf numFmtId="168" fontId="75" fillId="0" borderId="79" xfId="5" applyNumberFormat="1" applyFont="1" applyBorder="1" applyAlignment="1">
      <alignment horizontal="center" textRotation="90" wrapText="1"/>
    </xf>
    <xf numFmtId="168" fontId="75" fillId="0" borderId="79" xfId="5" applyNumberFormat="1" applyFont="1" applyBorder="1" applyAlignment="1">
      <alignment horizontal="center"/>
    </xf>
    <xf numFmtId="0" fontId="74" fillId="0" borderId="7" xfId="0" applyFont="1" applyBorder="1"/>
    <xf numFmtId="49" fontId="75" fillId="0" borderId="31" xfId="0" applyNumberFormat="1" applyFont="1" applyBorder="1"/>
    <xf numFmtId="0" fontId="75" fillId="0" borderId="26" xfId="0" applyFont="1" applyBorder="1"/>
    <xf numFmtId="169" fontId="74" fillId="0" borderId="0" xfId="0" applyNumberFormat="1" applyFont="1"/>
    <xf numFmtId="49" fontId="75" fillId="0" borderId="33" xfId="0" applyNumberFormat="1" applyFont="1" applyBorder="1"/>
    <xf numFmtId="0" fontId="74" fillId="0" borderId="26" xfId="0" applyFont="1" applyBorder="1" applyAlignment="1">
      <alignment wrapText="1"/>
    </xf>
    <xf numFmtId="0" fontId="74" fillId="0" borderId="43" xfId="0" quotePrefix="1" applyFont="1" applyBorder="1" applyAlignment="1">
      <alignment horizontal="left"/>
    </xf>
    <xf numFmtId="1" fontId="74" fillId="0" borderId="0" xfId="0" applyNumberFormat="1" applyFont="1"/>
    <xf numFmtId="49" fontId="75" fillId="0" borderId="17" xfId="0" applyNumberFormat="1" applyFont="1" applyBorder="1" applyAlignment="1">
      <alignment horizontal="center"/>
    </xf>
    <xf numFmtId="0" fontId="74" fillId="0" borderId="14" xfId="0" applyFont="1" applyBorder="1" applyAlignment="1">
      <alignment horizontal="center"/>
    </xf>
    <xf numFmtId="170" fontId="95" fillId="0" borderId="0" xfId="5" applyNumberFormat="1" applyFont="1" applyAlignment="1">
      <alignment horizontal="right"/>
    </xf>
    <xf numFmtId="170" fontId="96" fillId="0" borderId="0" xfId="0" applyNumberFormat="1" applyFont="1" applyAlignment="1">
      <alignment horizontal="right"/>
    </xf>
    <xf numFmtId="169" fontId="92" fillId="0" borderId="0" xfId="0" applyNumberFormat="1" applyFont="1"/>
    <xf numFmtId="0" fontId="75" fillId="3" borderId="33" xfId="0" applyFont="1" applyFill="1" applyBorder="1"/>
    <xf numFmtId="0" fontId="75" fillId="0" borderId="33" xfId="0" applyFont="1" applyBorder="1"/>
    <xf numFmtId="0" fontId="74" fillId="0" borderId="68" xfId="0" applyFont="1" applyBorder="1" applyAlignment="1">
      <alignment wrapText="1"/>
    </xf>
    <xf numFmtId="169" fontId="75" fillId="0" borderId="0" xfId="0" applyNumberFormat="1" applyFont="1"/>
    <xf numFmtId="169" fontId="93" fillId="0" borderId="0" xfId="0" applyNumberFormat="1" applyFont="1"/>
    <xf numFmtId="0" fontId="93" fillId="0" borderId="0" xfId="0" applyFont="1"/>
    <xf numFmtId="0" fontId="75" fillId="0" borderId="0" xfId="0" applyFont="1"/>
    <xf numFmtId="0" fontId="74" fillId="4" borderId="54" xfId="0" applyFont="1" applyFill="1" applyBorder="1"/>
    <xf numFmtId="0" fontId="74" fillId="4" borderId="43" xfId="0" applyFont="1" applyFill="1" applyBorder="1" applyAlignment="1">
      <alignment wrapText="1"/>
    </xf>
    <xf numFmtId="0" fontId="74" fillId="4" borderId="12" xfId="0" applyFont="1" applyFill="1" applyBorder="1"/>
    <xf numFmtId="0" fontId="74" fillId="4" borderId="12" xfId="0" applyFont="1" applyFill="1" applyBorder="1" applyAlignment="1">
      <alignment wrapText="1"/>
    </xf>
    <xf numFmtId="169" fontId="74" fillId="4" borderId="12" xfId="0" applyNumberFormat="1" applyFont="1" applyFill="1" applyBorder="1"/>
    <xf numFmtId="169" fontId="74" fillId="4" borderId="56" xfId="0" applyNumberFormat="1" applyFont="1" applyFill="1" applyBorder="1"/>
    <xf numFmtId="169" fontId="74" fillId="4" borderId="39" xfId="0" applyNumberFormat="1" applyFont="1" applyFill="1" applyBorder="1"/>
    <xf numFmtId="169" fontId="92" fillId="0" borderId="7" xfId="0" applyNumberFormat="1" applyFont="1" applyBorder="1"/>
    <xf numFmtId="0" fontId="92" fillId="0" borderId="7" xfId="0" applyFont="1" applyBorder="1"/>
    <xf numFmtId="170" fontId="55" fillId="0" borderId="61" xfId="0" applyNumberFormat="1" applyFont="1" applyBorder="1"/>
    <xf numFmtId="164" fontId="97" fillId="0" borderId="0" xfId="0" applyNumberFormat="1" applyFont="1"/>
    <xf numFmtId="170" fontId="51" fillId="0" borderId="32" xfId="0" applyNumberFormat="1" applyFont="1" applyBorder="1" applyAlignment="1">
      <alignment horizontal="left"/>
    </xf>
    <xf numFmtId="170" fontId="53" fillId="0" borderId="36" xfId="0" applyNumberFormat="1" applyFont="1" applyBorder="1" applyAlignment="1">
      <alignment horizontal="left"/>
    </xf>
    <xf numFmtId="0" fontId="2" fillId="0" borderId="19" xfId="0" applyFont="1" applyBorder="1"/>
    <xf numFmtId="0" fontId="5" fillId="0" borderId="4" xfId="0" applyFont="1" applyBorder="1"/>
    <xf numFmtId="0" fontId="5" fillId="0" borderId="5" xfId="0" applyFont="1" applyBorder="1"/>
    <xf numFmtId="0" fontId="81" fillId="0" borderId="0" xfId="0" applyFont="1"/>
    <xf numFmtId="0" fontId="0" fillId="0" borderId="34" xfId="0" applyBorder="1"/>
    <xf numFmtId="0" fontId="47" fillId="0" borderId="52" xfId="0" applyFont="1" applyBorder="1"/>
    <xf numFmtId="49" fontId="47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70" fontId="53" fillId="0" borderId="0" xfId="0" applyNumberFormat="1" applyFont="1" applyAlignment="1">
      <alignment horizontal="left" wrapText="1"/>
    </xf>
    <xf numFmtId="0" fontId="2" fillId="0" borderId="2" xfId="0" applyFont="1" applyBorder="1"/>
    <xf numFmtId="0" fontId="2" fillId="0" borderId="1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49" fontId="2" fillId="0" borderId="44" xfId="0" applyNumberFormat="1" applyFont="1" applyBorder="1"/>
    <xf numFmtId="49" fontId="2" fillId="0" borderId="8" xfId="0" applyNumberFormat="1" applyFont="1" applyBorder="1"/>
    <xf numFmtId="49" fontId="48" fillId="0" borderId="16" xfId="0" applyNumberFormat="1" applyFont="1" applyBorder="1" applyAlignment="1">
      <alignment horizontal="left" wrapText="1"/>
    </xf>
    <xf numFmtId="49" fontId="48" fillId="0" borderId="14" xfId="0" applyNumberFormat="1" applyFont="1" applyBorder="1" applyAlignment="1">
      <alignment horizontal="center"/>
    </xf>
    <xf numFmtId="49" fontId="2" fillId="0" borderId="0" xfId="0" applyNumberFormat="1" applyFont="1"/>
    <xf numFmtId="169" fontId="40" fillId="0" borderId="34" xfId="0" applyNumberFormat="1" applyFont="1" applyBorder="1"/>
    <xf numFmtId="0" fontId="1" fillId="0" borderId="21" xfId="0" applyFont="1" applyBorder="1" applyAlignment="1">
      <alignment horizontal="center"/>
    </xf>
    <xf numFmtId="0" fontId="1" fillId="0" borderId="31" xfId="0" applyFont="1" applyBorder="1" applyAlignment="1">
      <alignment wrapText="1"/>
    </xf>
    <xf numFmtId="3" fontId="1" fillId="0" borderId="18" xfId="0" applyNumberFormat="1" applyFont="1" applyBorder="1" applyAlignment="1">
      <alignment horizontal="center"/>
    </xf>
    <xf numFmtId="3" fontId="2" fillId="0" borderId="79" xfId="0" applyNumberFormat="1" applyFont="1" applyBorder="1"/>
    <xf numFmtId="3" fontId="1" fillId="0" borderId="30" xfId="0" applyNumberFormat="1" applyFont="1" applyBorder="1" applyAlignment="1">
      <alignment horizontal="center"/>
    </xf>
    <xf numFmtId="3" fontId="1" fillId="0" borderId="26" xfId="0" applyNumberFormat="1" applyFont="1" applyBorder="1" applyAlignment="1">
      <alignment horizontal="center"/>
    </xf>
    <xf numFmtId="169" fontId="91" fillId="0" borderId="0" xfId="0" applyNumberFormat="1" applyFont="1"/>
    <xf numFmtId="170" fontId="74" fillId="0" borderId="0" xfId="0" applyNumberFormat="1" applyFont="1"/>
    <xf numFmtId="49" fontId="75" fillId="6" borderId="17" xfId="0" applyNumberFormat="1" applyFont="1" applyFill="1" applyBorder="1" applyAlignment="1">
      <alignment horizontal="center"/>
    </xf>
    <xf numFmtId="0" fontId="74" fillId="6" borderId="52" xfId="0" applyFont="1" applyFill="1" applyBorder="1" applyAlignment="1">
      <alignment wrapText="1"/>
    </xf>
    <xf numFmtId="49" fontId="75" fillId="6" borderId="18" xfId="0" applyNumberFormat="1" applyFont="1" applyFill="1" applyBorder="1" applyAlignment="1">
      <alignment horizontal="center"/>
    </xf>
    <xf numFmtId="0" fontId="74" fillId="6" borderId="26" xfId="0" applyFont="1" applyFill="1" applyBorder="1" applyAlignment="1">
      <alignment wrapText="1"/>
    </xf>
    <xf numFmtId="0" fontId="75" fillId="3" borderId="26" xfId="0" applyFont="1" applyFill="1" applyBorder="1"/>
    <xf numFmtId="0" fontId="74" fillId="0" borderId="34" xfId="0" applyFont="1" applyBorder="1"/>
    <xf numFmtId="169" fontId="92" fillId="0" borderId="34" xfId="0" applyNumberFormat="1" applyFont="1" applyBorder="1"/>
    <xf numFmtId="49" fontId="47" fillId="0" borderId="8" xfId="0" applyNumberFormat="1" applyFont="1" applyBorder="1" applyAlignment="1">
      <alignment horizontal="left" wrapText="1"/>
    </xf>
    <xf numFmtId="3" fontId="0" fillId="0" borderId="23" xfId="0" applyNumberFormat="1" applyBorder="1"/>
    <xf numFmtId="3" fontId="0" fillId="0" borderId="22" xfId="0" applyNumberFormat="1" applyBorder="1"/>
    <xf numFmtId="3" fontId="0" fillId="0" borderId="4" xfId="0" applyNumberFormat="1" applyBorder="1" applyAlignment="1">
      <alignment horizontal="right"/>
    </xf>
    <xf numFmtId="3" fontId="54" fillId="0" borderId="43" xfId="0" applyNumberFormat="1" applyFont="1" applyBorder="1" applyAlignment="1">
      <alignment horizontal="right" wrapText="1"/>
    </xf>
    <xf numFmtId="3" fontId="71" fillId="0" borderId="12" xfId="0" applyNumberFormat="1" applyFont="1" applyBorder="1" applyAlignment="1">
      <alignment horizontal="right" wrapText="1"/>
    </xf>
    <xf numFmtId="3" fontId="54" fillId="0" borderId="0" xfId="0" applyNumberFormat="1" applyFont="1" applyAlignment="1">
      <alignment horizontal="right"/>
    </xf>
    <xf numFmtId="3" fontId="54" fillId="0" borderId="36" xfId="0" applyNumberFormat="1" applyFont="1" applyBorder="1" applyAlignment="1">
      <alignment horizontal="right"/>
    </xf>
    <xf numFmtId="3" fontId="49" fillId="0" borderId="30" xfId="0" applyNumberFormat="1" applyFont="1" applyBorder="1" applyAlignment="1">
      <alignment horizontal="right"/>
    </xf>
    <xf numFmtId="3" fontId="51" fillId="0" borderId="30" xfId="0" applyNumberFormat="1" applyFont="1" applyBorder="1" applyAlignment="1">
      <alignment horizontal="left"/>
    </xf>
    <xf numFmtId="3" fontId="79" fillId="7" borderId="30" xfId="0" applyNumberFormat="1" applyFont="1" applyFill="1" applyBorder="1"/>
    <xf numFmtId="3" fontId="0" fillId="0" borderId="0" xfId="0" applyNumberFormat="1"/>
    <xf numFmtId="49" fontId="98" fillId="7" borderId="8" xfId="0" applyNumberFormat="1" applyFont="1" applyFill="1" applyBorder="1" applyAlignment="1">
      <alignment horizontal="center" vertical="center"/>
    </xf>
    <xf numFmtId="0" fontId="98" fillId="7" borderId="9" xfId="0" applyFont="1" applyFill="1" applyBorder="1" applyAlignment="1">
      <alignment wrapText="1"/>
    </xf>
    <xf numFmtId="170" fontId="99" fillId="7" borderId="9" xfId="5" applyNumberFormat="1" applyFont="1" applyFill="1" applyBorder="1" applyAlignment="1">
      <alignment horizontal="right"/>
    </xf>
    <xf numFmtId="170" fontId="99" fillId="7" borderId="10" xfId="5" applyNumberFormat="1" applyFont="1" applyFill="1" applyBorder="1" applyAlignment="1">
      <alignment horizontal="right"/>
    </xf>
    <xf numFmtId="170" fontId="98" fillId="7" borderId="76" xfId="5" applyNumberFormat="1" applyFont="1" applyFill="1" applyBorder="1" applyAlignment="1">
      <alignment horizontal="right" vertical="center"/>
    </xf>
    <xf numFmtId="0" fontId="100" fillId="7" borderId="44" xfId="0" applyFont="1" applyFill="1" applyBorder="1"/>
    <xf numFmtId="0" fontId="100" fillId="7" borderId="0" xfId="0" applyFont="1" applyFill="1"/>
    <xf numFmtId="49" fontId="99" fillId="7" borderId="11" xfId="0" applyNumberFormat="1" applyFont="1" applyFill="1" applyBorder="1" applyAlignment="1">
      <alignment horizontal="center" vertical="center"/>
    </xf>
    <xf numFmtId="0" fontId="99" fillId="7" borderId="12" xfId="0" applyFont="1" applyFill="1" applyBorder="1" applyAlignment="1">
      <alignment wrapText="1"/>
    </xf>
    <xf numFmtId="170" fontId="99" fillId="7" borderId="12" xfId="5" applyNumberFormat="1" applyFont="1" applyFill="1" applyBorder="1" applyAlignment="1">
      <alignment horizontal="right"/>
    </xf>
    <xf numFmtId="170" fontId="99" fillId="7" borderId="13" xfId="5" applyNumberFormat="1" applyFont="1" applyFill="1" applyBorder="1" applyAlignment="1">
      <alignment horizontal="right"/>
    </xf>
    <xf numFmtId="170" fontId="98" fillId="7" borderId="77" xfId="5" applyNumberFormat="1" applyFont="1" applyFill="1" applyBorder="1" applyAlignment="1">
      <alignment horizontal="right" vertical="center"/>
    </xf>
    <xf numFmtId="0" fontId="102" fillId="0" borderId="0" xfId="0" applyFont="1"/>
    <xf numFmtId="170" fontId="102" fillId="0" borderId="31" xfId="0" applyNumberFormat="1" applyFont="1" applyBorder="1" applyAlignment="1">
      <alignment horizontal="left"/>
    </xf>
    <xf numFmtId="170" fontId="102" fillId="0" borderId="44" xfId="0" applyNumberFormat="1" applyFont="1" applyBorder="1" applyAlignment="1">
      <alignment horizontal="left"/>
    </xf>
    <xf numFmtId="170" fontId="0" fillId="0" borderId="4" xfId="0" applyNumberFormat="1" applyBorder="1"/>
    <xf numFmtId="170" fontId="102" fillId="0" borderId="33" xfId="0" applyNumberFormat="1" applyFont="1" applyBorder="1"/>
    <xf numFmtId="170" fontId="102" fillId="0" borderId="44" xfId="0" applyNumberFormat="1" applyFont="1" applyBorder="1"/>
    <xf numFmtId="170" fontId="102" fillId="0" borderId="31" xfId="0" applyNumberFormat="1" applyFont="1" applyBorder="1"/>
    <xf numFmtId="170" fontId="0" fillId="0" borderId="4" xfId="0" applyNumberFormat="1" applyBorder="1" applyAlignment="1">
      <alignment wrapText="1"/>
    </xf>
    <xf numFmtId="170" fontId="102" fillId="0" borderId="48" xfId="0" applyNumberFormat="1" applyFont="1" applyBorder="1"/>
    <xf numFmtId="170" fontId="101" fillId="0" borderId="31" xfId="0" applyNumberFormat="1" applyFont="1" applyBorder="1"/>
    <xf numFmtId="10" fontId="101" fillId="0" borderId="0" xfId="0" applyNumberFormat="1" applyFont="1"/>
    <xf numFmtId="169" fontId="102" fillId="0" borderId="0" xfId="0" applyNumberFormat="1" applyFont="1"/>
    <xf numFmtId="0" fontId="100" fillId="0" borderId="44" xfId="0" applyFont="1" applyBorder="1"/>
    <xf numFmtId="0" fontId="100" fillId="0" borderId="0" xfId="0" applyFont="1"/>
    <xf numFmtId="49" fontId="103" fillId="0" borderId="44" xfId="0" applyNumberFormat="1" applyFont="1" applyBorder="1"/>
    <xf numFmtId="0" fontId="103" fillId="0" borderId="0" xfId="0" applyFont="1"/>
    <xf numFmtId="49" fontId="100" fillId="0" borderId="44" xfId="0" applyNumberFormat="1" applyFont="1" applyBorder="1"/>
    <xf numFmtId="49" fontId="100" fillId="0" borderId="44" xfId="0" applyNumberFormat="1" applyFont="1" applyBorder="1" applyAlignment="1">
      <alignment wrapText="1"/>
    </xf>
    <xf numFmtId="0" fontId="100" fillId="0" borderId="0" xfId="0" applyFont="1" applyAlignment="1">
      <alignment wrapText="1"/>
    </xf>
    <xf numFmtId="49" fontId="98" fillId="0" borderId="18" xfId="0" applyNumberFormat="1" applyFont="1" applyBorder="1" applyAlignment="1">
      <alignment horizontal="center" wrapText="1"/>
    </xf>
    <xf numFmtId="0" fontId="98" fillId="0" borderId="26" xfId="0" applyFont="1" applyBorder="1" applyAlignment="1">
      <alignment horizontal="center" wrapText="1"/>
    </xf>
    <xf numFmtId="168" fontId="98" fillId="0" borderId="26" xfId="5" applyNumberFormat="1" applyFont="1" applyBorder="1" applyAlignment="1">
      <alignment horizontal="center" wrapText="1"/>
    </xf>
    <xf numFmtId="168" fontId="98" fillId="0" borderId="21" xfId="5" applyNumberFormat="1" applyFont="1" applyBorder="1" applyAlignment="1">
      <alignment horizontal="center" wrapText="1"/>
    </xf>
    <xf numFmtId="168" fontId="98" fillId="0" borderId="72" xfId="5" applyNumberFormat="1" applyFont="1" applyBorder="1" applyAlignment="1">
      <alignment horizontal="center"/>
    </xf>
    <xf numFmtId="49" fontId="98" fillId="0" borderId="14" xfId="0" applyNumberFormat="1" applyFont="1" applyBorder="1" applyAlignment="1">
      <alignment horizontal="left" wrapText="1"/>
    </xf>
    <xf numFmtId="0" fontId="98" fillId="0" borderId="5" xfId="0" applyFont="1" applyBorder="1"/>
    <xf numFmtId="170" fontId="99" fillId="0" borderId="5" xfId="5" applyNumberFormat="1" applyFont="1" applyBorder="1" applyAlignment="1">
      <alignment horizontal="right"/>
    </xf>
    <xf numFmtId="170" fontId="99" fillId="0" borderId="15" xfId="5" applyNumberFormat="1" applyFont="1" applyBorder="1" applyAlignment="1">
      <alignment horizontal="right"/>
    </xf>
    <xf numFmtId="170" fontId="98" fillId="0" borderId="27" xfId="5" applyNumberFormat="1" applyFont="1" applyBorder="1" applyAlignment="1">
      <alignment horizontal="right" vertical="center"/>
    </xf>
    <xf numFmtId="170" fontId="99" fillId="0" borderId="43" xfId="5" applyNumberFormat="1" applyFont="1" applyBorder="1" applyAlignment="1">
      <alignment horizontal="right"/>
    </xf>
    <xf numFmtId="170" fontId="99" fillId="0" borderId="55" xfId="5" applyNumberFormat="1" applyFont="1" applyBorder="1" applyAlignment="1">
      <alignment horizontal="right"/>
    </xf>
    <xf numFmtId="0" fontId="100" fillId="0" borderId="80" xfId="0" applyFont="1" applyBorder="1"/>
    <xf numFmtId="0" fontId="100" fillId="7" borderId="30" xfId="0" applyFont="1" applyFill="1" applyBorder="1"/>
    <xf numFmtId="49" fontId="98" fillId="0" borderId="14" xfId="0" applyNumberFormat="1" applyFont="1" applyBorder="1" applyAlignment="1">
      <alignment horizontal="center" vertical="center"/>
    </xf>
    <xf numFmtId="0" fontId="98" fillId="0" borderId="5" xfId="0" applyFont="1" applyBorder="1" applyAlignment="1">
      <alignment wrapText="1"/>
    </xf>
    <xf numFmtId="49" fontId="99" fillId="0" borderId="11" xfId="0" applyNumberFormat="1" applyFont="1" applyBorder="1" applyAlignment="1">
      <alignment horizontal="center" vertical="center"/>
    </xf>
    <xf numFmtId="49" fontId="98" fillId="0" borderId="14" xfId="0" applyNumberFormat="1" applyFont="1" applyBorder="1" applyAlignment="1">
      <alignment horizontal="center" wrapText="1"/>
    </xf>
    <xf numFmtId="170" fontId="99" fillId="0" borderId="5" xfId="5" applyNumberFormat="1" applyFont="1" applyBorder="1" applyAlignment="1">
      <alignment horizontal="right" vertical="center" wrapText="1"/>
    </xf>
    <xf numFmtId="170" fontId="98" fillId="0" borderId="5" xfId="5" applyNumberFormat="1" applyFont="1" applyBorder="1" applyAlignment="1">
      <alignment horizontal="right" vertical="center" wrapText="1"/>
    </xf>
    <xf numFmtId="170" fontId="98" fillId="0" borderId="15" xfId="5" applyNumberFormat="1" applyFont="1" applyBorder="1" applyAlignment="1">
      <alignment horizontal="right" vertical="center" wrapText="1"/>
    </xf>
    <xf numFmtId="170" fontId="99" fillId="0" borderId="5" xfId="5" applyNumberFormat="1" applyFont="1" applyBorder="1" applyAlignment="1">
      <alignment horizontal="center" vertical="center" wrapText="1"/>
    </xf>
    <xf numFmtId="49" fontId="98" fillId="0" borderId="14" xfId="0" applyNumberFormat="1" applyFont="1" applyBorder="1" applyAlignment="1">
      <alignment horizontal="center"/>
    </xf>
    <xf numFmtId="49" fontId="99" fillId="0" borderId="54" xfId="0" applyNumberFormat="1" applyFont="1" applyBorder="1" applyAlignment="1">
      <alignment horizontal="center"/>
    </xf>
    <xf numFmtId="0" fontId="99" fillId="0" borderId="43" xfId="0" applyFont="1" applyBorder="1" applyAlignment="1">
      <alignment wrapText="1"/>
    </xf>
    <xf numFmtId="49" fontId="98" fillId="7" borderId="8" xfId="0" applyNumberFormat="1" applyFont="1" applyFill="1" applyBorder="1" applyAlignment="1">
      <alignment horizontal="center"/>
    </xf>
    <xf numFmtId="170" fontId="99" fillId="7" borderId="79" xfId="5" applyNumberFormat="1" applyFont="1" applyFill="1" applyBorder="1" applyAlignment="1">
      <alignment horizontal="right"/>
    </xf>
    <xf numFmtId="49" fontId="99" fillId="7" borderId="16" xfId="0" applyNumberFormat="1" applyFont="1" applyFill="1" applyBorder="1" applyAlignment="1">
      <alignment horizontal="center"/>
    </xf>
    <xf numFmtId="0" fontId="99" fillId="7" borderId="4" xfId="0" applyFont="1" applyFill="1" applyBorder="1" applyAlignment="1">
      <alignment wrapText="1"/>
    </xf>
    <xf numFmtId="170" fontId="99" fillId="7" borderId="4" xfId="5" applyNumberFormat="1" applyFont="1" applyFill="1" applyBorder="1" applyAlignment="1">
      <alignment horizontal="right"/>
    </xf>
    <xf numFmtId="170" fontId="99" fillId="7" borderId="62" xfId="5" applyNumberFormat="1" applyFont="1" applyFill="1" applyBorder="1" applyAlignment="1">
      <alignment horizontal="right"/>
    </xf>
    <xf numFmtId="170" fontId="98" fillId="7" borderId="41" xfId="5" applyNumberFormat="1" applyFont="1" applyFill="1" applyBorder="1" applyAlignment="1">
      <alignment horizontal="right" vertical="center"/>
    </xf>
    <xf numFmtId="49" fontId="99" fillId="7" borderId="54" xfId="0" applyNumberFormat="1" applyFont="1" applyFill="1" applyBorder="1" applyAlignment="1">
      <alignment horizontal="center"/>
    </xf>
    <xf numFmtId="170" fontId="104" fillId="7" borderId="9" xfId="5" applyNumberFormat="1" applyFont="1" applyFill="1" applyBorder="1" applyAlignment="1">
      <alignment horizontal="right"/>
    </xf>
    <xf numFmtId="170" fontId="104" fillId="7" borderId="79" xfId="5" applyNumberFormat="1" applyFont="1" applyFill="1" applyBorder="1" applyAlignment="1">
      <alignment horizontal="right"/>
    </xf>
    <xf numFmtId="170" fontId="105" fillId="7" borderId="76" xfId="5" applyNumberFormat="1" applyFont="1" applyFill="1" applyBorder="1" applyAlignment="1">
      <alignment horizontal="right" vertical="center"/>
    </xf>
    <xf numFmtId="0" fontId="106" fillId="7" borderId="44" xfId="0" applyFont="1" applyFill="1" applyBorder="1"/>
    <xf numFmtId="0" fontId="106" fillId="7" borderId="0" xfId="0" applyFont="1" applyFill="1"/>
    <xf numFmtId="49" fontId="98" fillId="0" borderId="8" xfId="0" applyNumberFormat="1" applyFont="1" applyBorder="1" applyAlignment="1">
      <alignment wrapText="1"/>
    </xf>
    <xf numFmtId="0" fontId="98" fillId="0" borderId="9" xfId="0" applyFont="1" applyBorder="1" applyAlignment="1">
      <alignment wrapText="1"/>
    </xf>
    <xf numFmtId="170" fontId="98" fillId="0" borderId="6" xfId="0" applyNumberFormat="1" applyFont="1" applyBorder="1" applyAlignment="1">
      <alignment horizontal="right"/>
    </xf>
    <xf numFmtId="170" fontId="98" fillId="0" borderId="7" xfId="0" applyNumberFormat="1" applyFont="1" applyBorder="1" applyAlignment="1">
      <alignment horizontal="right"/>
    </xf>
    <xf numFmtId="0" fontId="99" fillId="0" borderId="44" xfId="0" applyFont="1" applyBorder="1"/>
    <xf numFmtId="168" fontId="99" fillId="0" borderId="0" xfId="0" applyNumberFormat="1" applyFont="1"/>
    <xf numFmtId="0" fontId="99" fillId="0" borderId="0" xfId="0" applyFont="1"/>
    <xf numFmtId="49" fontId="100" fillId="0" borderId="43" xfId="0" applyNumberFormat="1" applyFont="1" applyBorder="1"/>
    <xf numFmtId="0" fontId="98" fillId="0" borderId="43" xfId="0" applyFont="1" applyBorder="1" applyAlignment="1">
      <alignment wrapText="1"/>
    </xf>
    <xf numFmtId="170" fontId="107" fillId="0" borderId="43" xfId="0" applyNumberFormat="1" applyFont="1" applyBorder="1"/>
    <xf numFmtId="170" fontId="100" fillId="0" borderId="0" xfId="0" applyNumberFormat="1" applyFont="1"/>
    <xf numFmtId="49" fontId="108" fillId="0" borderId="12" xfId="0" applyNumberFormat="1" applyFont="1" applyBorder="1" applyAlignment="1">
      <alignment horizontal="center" vertical="top"/>
    </xf>
    <xf numFmtId="170" fontId="107" fillId="0" borderId="12" xfId="0" applyNumberFormat="1" applyFont="1" applyBorder="1"/>
    <xf numFmtId="170" fontId="100" fillId="7" borderId="0" xfId="0" applyNumberFormat="1" applyFont="1" applyFill="1"/>
    <xf numFmtId="0" fontId="100" fillId="7" borderId="34" xfId="0" applyFont="1" applyFill="1" applyBorder="1"/>
    <xf numFmtId="49" fontId="100" fillId="0" borderId="0" xfId="0" applyNumberFormat="1" applyFont="1"/>
    <xf numFmtId="169" fontId="100" fillId="0" borderId="0" xfId="0" applyNumberFormat="1" applyFont="1" applyAlignment="1">
      <alignment horizontal="left"/>
    </xf>
    <xf numFmtId="169" fontId="100" fillId="0" borderId="0" xfId="0" applyNumberFormat="1" applyFont="1"/>
    <xf numFmtId="49" fontId="107" fillId="0" borderId="0" xfId="0" applyNumberFormat="1" applyFont="1" applyAlignment="1">
      <alignment wrapText="1"/>
    </xf>
    <xf numFmtId="169" fontId="107" fillId="0" borderId="0" xfId="0" applyNumberFormat="1" applyFont="1" applyAlignment="1">
      <alignment horizontal="left"/>
    </xf>
    <xf numFmtId="169" fontId="107" fillId="0" borderId="0" xfId="0" applyNumberFormat="1" applyFont="1"/>
    <xf numFmtId="49" fontId="100" fillId="0" borderId="0" xfId="0" applyNumberFormat="1" applyFont="1" applyAlignment="1">
      <alignment wrapText="1"/>
    </xf>
    <xf numFmtId="49" fontId="107" fillId="0" borderId="0" xfId="0" applyNumberFormat="1" applyFont="1"/>
    <xf numFmtId="0" fontId="74" fillId="0" borderId="9" xfId="0" applyFont="1" applyBorder="1" applyAlignment="1">
      <alignment wrapText="1"/>
    </xf>
    <xf numFmtId="49" fontId="74" fillId="7" borderId="11" xfId="0" applyNumberFormat="1" applyFont="1" applyFill="1" applyBorder="1" applyAlignment="1">
      <alignment horizontal="center" vertical="center"/>
    </xf>
    <xf numFmtId="0" fontId="74" fillId="7" borderId="12" xfId="0" applyFont="1" applyFill="1" applyBorder="1" applyAlignment="1">
      <alignment wrapText="1"/>
    </xf>
    <xf numFmtId="0" fontId="74" fillId="7" borderId="44" xfId="0" applyFont="1" applyFill="1" applyBorder="1"/>
    <xf numFmtId="0" fontId="74" fillId="7" borderId="0" xfId="0" applyFont="1" applyFill="1"/>
    <xf numFmtId="3" fontId="75" fillId="0" borderId="4" xfId="5" applyNumberFormat="1" applyFont="1" applyBorder="1" applyAlignment="1">
      <alignment horizontal="center" wrapText="1"/>
    </xf>
    <xf numFmtId="3" fontId="75" fillId="0" borderId="62" xfId="5" applyNumberFormat="1" applyFont="1" applyBorder="1" applyAlignment="1">
      <alignment horizontal="center" wrapText="1"/>
    </xf>
    <xf numFmtId="3" fontId="75" fillId="4" borderId="27" xfId="5" applyNumberFormat="1" applyFont="1" applyFill="1" applyBorder="1" applyAlignment="1">
      <alignment horizontal="center"/>
    </xf>
    <xf numFmtId="3" fontId="74" fillId="0" borderId="4" xfId="5" applyNumberFormat="1" applyFont="1" applyBorder="1" applyAlignment="1">
      <alignment horizontal="right"/>
    </xf>
    <xf numFmtId="3" fontId="74" fillId="0" borderId="62" xfId="5" applyNumberFormat="1" applyFont="1" applyBorder="1" applyAlignment="1">
      <alignment horizontal="right"/>
    </xf>
    <xf numFmtId="3" fontId="74" fillId="0" borderId="12" xfId="5" applyNumberFormat="1" applyFont="1" applyBorder="1" applyAlignment="1">
      <alignment horizontal="right"/>
    </xf>
    <xf numFmtId="3" fontId="74" fillId="0" borderId="56" xfId="5" applyNumberFormat="1" applyFont="1" applyBorder="1" applyAlignment="1">
      <alignment horizontal="right"/>
    </xf>
    <xf numFmtId="3" fontId="75" fillId="4" borderId="27" xfId="5" applyNumberFormat="1" applyFont="1" applyFill="1" applyBorder="1" applyAlignment="1">
      <alignment horizontal="right" vertical="center"/>
    </xf>
    <xf numFmtId="3" fontId="74" fillId="0" borderId="4" xfId="5" applyNumberFormat="1" applyFont="1" applyBorder="1" applyAlignment="1">
      <alignment horizontal="right" vertical="center" wrapText="1"/>
    </xf>
    <xf numFmtId="3" fontId="75" fillId="0" borderId="4" xfId="5" applyNumberFormat="1" applyFont="1" applyBorder="1" applyAlignment="1">
      <alignment horizontal="right" vertical="center" wrapText="1"/>
    </xf>
    <xf numFmtId="3" fontId="75" fillId="0" borderId="62" xfId="5" applyNumberFormat="1" applyFont="1" applyBorder="1" applyAlignment="1">
      <alignment horizontal="right" vertical="center" wrapText="1"/>
    </xf>
    <xf numFmtId="3" fontId="74" fillId="0" borderId="9" xfId="5" applyNumberFormat="1" applyFont="1" applyBorder="1" applyAlignment="1">
      <alignment horizontal="right"/>
    </xf>
    <xf numFmtId="3" fontId="74" fillId="0" borderId="10" xfId="5" applyNumberFormat="1" applyFont="1" applyBorder="1" applyAlignment="1">
      <alignment horizontal="right"/>
    </xf>
    <xf numFmtId="3" fontId="75" fillId="4" borderId="76" xfId="5" applyNumberFormat="1" applyFont="1" applyFill="1" applyBorder="1" applyAlignment="1">
      <alignment horizontal="right" vertical="center"/>
    </xf>
    <xf numFmtId="3" fontId="74" fillId="7" borderId="12" xfId="5" applyNumberFormat="1" applyFont="1" applyFill="1" applyBorder="1" applyAlignment="1">
      <alignment horizontal="right"/>
    </xf>
    <xf numFmtId="3" fontId="74" fillId="7" borderId="13" xfId="5" applyNumberFormat="1" applyFont="1" applyFill="1" applyBorder="1" applyAlignment="1">
      <alignment horizontal="right"/>
    </xf>
    <xf numFmtId="3" fontId="75" fillId="5" borderId="77" xfId="5" applyNumberFormat="1" applyFont="1" applyFill="1" applyBorder="1" applyAlignment="1">
      <alignment horizontal="right" vertical="center"/>
    </xf>
    <xf numFmtId="3" fontId="92" fillId="0" borderId="5" xfId="5" applyNumberFormat="1" applyFont="1" applyBorder="1" applyAlignment="1">
      <alignment horizontal="right"/>
    </xf>
    <xf numFmtId="3" fontId="92" fillId="0" borderId="60" xfId="5" applyNumberFormat="1" applyFont="1" applyBorder="1" applyAlignment="1">
      <alignment horizontal="right"/>
    </xf>
    <xf numFmtId="3" fontId="92" fillId="0" borderId="4" xfId="5" applyNumberFormat="1" applyFont="1" applyBorder="1" applyAlignment="1">
      <alignment horizontal="right"/>
    </xf>
    <xf numFmtId="3" fontId="74" fillId="0" borderId="5" xfId="5" applyNumberFormat="1" applyFont="1" applyBorder="1" applyAlignment="1">
      <alignment horizontal="right"/>
    </xf>
    <xf numFmtId="3" fontId="74" fillId="0" borderId="60" xfId="5" applyNumberFormat="1" applyFont="1" applyBorder="1" applyAlignment="1">
      <alignment horizontal="right"/>
    </xf>
    <xf numFmtId="3" fontId="75" fillId="0" borderId="27" xfId="5" applyNumberFormat="1" applyFont="1" applyBorder="1" applyAlignment="1">
      <alignment horizontal="right" vertical="center"/>
    </xf>
    <xf numFmtId="3" fontId="75" fillId="3" borderId="26" xfId="0" applyNumberFormat="1" applyFont="1" applyFill="1" applyBorder="1" applyAlignment="1">
      <alignment horizontal="right"/>
    </xf>
    <xf numFmtId="3" fontId="75" fillId="3" borderId="21" xfId="0" applyNumberFormat="1" applyFont="1" applyFill="1" applyBorder="1" applyAlignment="1">
      <alignment horizontal="right"/>
    </xf>
    <xf numFmtId="3" fontId="75" fillId="3" borderId="31" xfId="0" applyNumberFormat="1" applyFont="1" applyFill="1" applyBorder="1" applyAlignment="1">
      <alignment horizontal="right"/>
    </xf>
    <xf numFmtId="3" fontId="75" fillId="3" borderId="68" xfId="0" applyNumberFormat="1" applyFont="1" applyFill="1" applyBorder="1" applyAlignment="1">
      <alignment horizontal="right"/>
    </xf>
    <xf numFmtId="3" fontId="75" fillId="3" borderId="69" xfId="0" applyNumberFormat="1" applyFont="1" applyFill="1" applyBorder="1" applyAlignment="1">
      <alignment horizontal="right"/>
    </xf>
    <xf numFmtId="3" fontId="75" fillId="3" borderId="72" xfId="0" applyNumberFormat="1" applyFont="1" applyFill="1" applyBorder="1" applyAlignment="1">
      <alignment horizontal="right"/>
    </xf>
    <xf numFmtId="3" fontId="75" fillId="0" borderId="68" xfId="0" applyNumberFormat="1" applyFont="1" applyBorder="1" applyAlignment="1">
      <alignment horizontal="right"/>
    </xf>
    <xf numFmtId="3" fontId="75" fillId="0" borderId="69" xfId="0" applyNumberFormat="1" applyFont="1" applyBorder="1" applyAlignment="1">
      <alignment horizontal="right"/>
    </xf>
    <xf numFmtId="3" fontId="75" fillId="0" borderId="33" xfId="0" applyNumberFormat="1" applyFont="1" applyBorder="1" applyAlignment="1">
      <alignment horizontal="right"/>
    </xf>
    <xf numFmtId="3" fontId="75" fillId="0" borderId="46" xfId="0" applyNumberFormat="1" applyFont="1" applyBorder="1" applyAlignment="1">
      <alignment horizontal="right"/>
    </xf>
    <xf numFmtId="3" fontId="74" fillId="0" borderId="9" xfId="0" applyNumberFormat="1" applyFont="1" applyBorder="1"/>
    <xf numFmtId="3" fontId="74" fillId="0" borderId="79" xfId="0" applyNumberFormat="1" applyFont="1" applyBorder="1"/>
    <xf numFmtId="3" fontId="75" fillId="4" borderId="78" xfId="0" applyNumberFormat="1" applyFont="1" applyFill="1" applyBorder="1"/>
    <xf numFmtId="3" fontId="74" fillId="0" borderId="43" xfId="5" applyNumberFormat="1" applyFont="1" applyBorder="1" applyAlignment="1">
      <alignment horizontal="right"/>
    </xf>
    <xf numFmtId="3" fontId="74" fillId="0" borderId="43" xfId="0" applyNumberFormat="1" applyFont="1" applyBorder="1"/>
    <xf numFmtId="3" fontId="74" fillId="0" borderId="61" xfId="0" applyNumberFormat="1" applyFont="1" applyBorder="1"/>
    <xf numFmtId="3" fontId="75" fillId="4" borderId="44" xfId="0" applyNumberFormat="1" applyFont="1" applyFill="1" applyBorder="1"/>
    <xf numFmtId="3" fontId="74" fillId="0" borderId="12" xfId="0" applyNumberFormat="1" applyFont="1" applyBorder="1"/>
    <xf numFmtId="3" fontId="74" fillId="0" borderId="56" xfId="0" applyNumberFormat="1" applyFont="1" applyBorder="1"/>
    <xf numFmtId="3" fontId="75" fillId="4" borderId="77" xfId="0" applyNumberFormat="1" applyFont="1" applyFill="1" applyBorder="1"/>
    <xf numFmtId="3" fontId="74" fillId="0" borderId="44" xfId="5" applyNumberFormat="1" applyFont="1" applyBorder="1" applyAlignment="1">
      <alignment horizontal="right"/>
    </xf>
    <xf numFmtId="3" fontId="74" fillId="0" borderId="6" xfId="5" applyNumberFormat="1" applyFont="1" applyBorder="1" applyAlignment="1">
      <alignment horizontal="right"/>
    </xf>
    <xf numFmtId="3" fontId="74" fillId="0" borderId="7" xfId="5" applyNumberFormat="1" applyFont="1" applyBorder="1" applyAlignment="1">
      <alignment horizontal="right"/>
    </xf>
    <xf numFmtId="3" fontId="74" fillId="0" borderId="78" xfId="5" applyNumberFormat="1" applyFont="1" applyBorder="1" applyAlignment="1">
      <alignment horizontal="right"/>
    </xf>
    <xf numFmtId="3" fontId="74" fillId="0" borderId="9" xfId="5" applyNumberFormat="1" applyFont="1" applyBorder="1" applyAlignment="1">
      <alignment horizontal="right" vertical="center" wrapText="1"/>
    </xf>
    <xf numFmtId="3" fontId="74" fillId="0" borderId="79" xfId="5" applyNumberFormat="1" applyFont="1" applyBorder="1" applyAlignment="1">
      <alignment horizontal="right"/>
    </xf>
    <xf numFmtId="3" fontId="75" fillId="4" borderId="27" xfId="5" applyNumberFormat="1" applyFont="1" applyFill="1" applyBorder="1" applyAlignment="1">
      <alignment horizontal="right"/>
    </xf>
    <xf numFmtId="3" fontId="74" fillId="0" borderId="61" xfId="5" applyNumberFormat="1" applyFont="1" applyBorder="1" applyAlignment="1">
      <alignment horizontal="right"/>
    </xf>
    <xf numFmtId="3" fontId="75" fillId="3" borderId="33" xfId="0" applyNumberFormat="1" applyFont="1" applyFill="1" applyBorder="1" applyAlignment="1">
      <alignment horizontal="right"/>
    </xf>
    <xf numFmtId="3" fontId="75" fillId="0" borderId="12" xfId="0" applyNumberFormat="1" applyFont="1" applyBorder="1" applyAlignment="1">
      <alignment horizontal="right"/>
    </xf>
    <xf numFmtId="3" fontId="75" fillId="0" borderId="56" xfId="0" applyNumberFormat="1" applyFont="1" applyBorder="1" applyAlignment="1">
      <alignment horizontal="right"/>
    </xf>
    <xf numFmtId="3" fontId="75" fillId="0" borderId="78" xfId="0" applyNumberFormat="1" applyFont="1" applyBorder="1" applyAlignment="1">
      <alignment horizontal="right"/>
    </xf>
    <xf numFmtId="3" fontId="75" fillId="3" borderId="6" xfId="0" applyNumberFormat="1" applyFont="1" applyFill="1" applyBorder="1" applyAlignment="1">
      <alignment horizontal="right"/>
    </xf>
    <xf numFmtId="3" fontId="75" fillId="3" borderId="7" xfId="0" applyNumberFormat="1" applyFont="1" applyFill="1" applyBorder="1" applyAlignment="1">
      <alignment horizontal="right"/>
    </xf>
    <xf numFmtId="3" fontId="75" fillId="3" borderId="44" xfId="0" applyNumberFormat="1" applyFont="1" applyFill="1" applyBorder="1" applyAlignment="1">
      <alignment horizontal="right"/>
    </xf>
    <xf numFmtId="3" fontId="75" fillId="3" borderId="12" xfId="0" applyNumberFormat="1" applyFont="1" applyFill="1" applyBorder="1" applyAlignment="1">
      <alignment horizontal="right"/>
    </xf>
    <xf numFmtId="3" fontId="75" fillId="3" borderId="56" xfId="0" applyNumberFormat="1" applyFont="1" applyFill="1" applyBorder="1" applyAlignment="1">
      <alignment horizontal="right"/>
    </xf>
    <xf numFmtId="3" fontId="75" fillId="3" borderId="78" xfId="0" applyNumberFormat="1" applyFont="1" applyFill="1" applyBorder="1" applyAlignment="1">
      <alignment horizontal="right"/>
    </xf>
    <xf numFmtId="3" fontId="74" fillId="0" borderId="9" xfId="5" applyNumberFormat="1" applyFont="1" applyBorder="1" applyAlignment="1">
      <alignment horizontal="center" wrapText="1"/>
    </xf>
    <xf numFmtId="3" fontId="74" fillId="0" borderId="79" xfId="5" applyNumberFormat="1" applyFont="1" applyBorder="1" applyAlignment="1">
      <alignment horizontal="center" wrapText="1"/>
    </xf>
    <xf numFmtId="3" fontId="74" fillId="4" borderId="10" xfId="5" applyNumberFormat="1" applyFont="1" applyFill="1" applyBorder="1" applyAlignment="1">
      <alignment horizontal="right"/>
    </xf>
    <xf numFmtId="3" fontId="74" fillId="4" borderId="13" xfId="5" applyNumberFormat="1" applyFont="1" applyFill="1" applyBorder="1" applyAlignment="1">
      <alignment horizontal="right"/>
    </xf>
    <xf numFmtId="3" fontId="74" fillId="0" borderId="4" xfId="5" applyNumberFormat="1" applyFont="1" applyBorder="1" applyAlignment="1">
      <alignment horizontal="center" wrapText="1"/>
    </xf>
    <xf numFmtId="3" fontId="74" fillId="0" borderId="62" xfId="5" applyNumberFormat="1" applyFont="1" applyBorder="1" applyAlignment="1">
      <alignment horizontal="center" wrapText="1"/>
    </xf>
    <xf numFmtId="3" fontId="74" fillId="4" borderId="23" xfId="5" applyNumberFormat="1" applyFont="1" applyFill="1" applyBorder="1" applyAlignment="1">
      <alignment horizontal="right"/>
    </xf>
    <xf numFmtId="3" fontId="74" fillId="0" borderId="43" xfId="5" applyNumberFormat="1" applyFont="1" applyBorder="1" applyAlignment="1">
      <alignment horizontal="center" wrapText="1"/>
    </xf>
    <xf numFmtId="3" fontId="74" fillId="0" borderId="61" xfId="5" applyNumberFormat="1" applyFont="1" applyBorder="1" applyAlignment="1">
      <alignment horizontal="center" wrapText="1"/>
    </xf>
    <xf numFmtId="3" fontId="47" fillId="0" borderId="9" xfId="5" applyNumberFormat="1" applyFont="1" applyBorder="1" applyAlignment="1">
      <alignment horizontal="center" wrapText="1"/>
    </xf>
    <xf numFmtId="3" fontId="47" fillId="4" borderId="10" xfId="5" applyNumberFormat="1" applyFont="1" applyFill="1" applyBorder="1" applyAlignment="1">
      <alignment horizontal="right"/>
    </xf>
    <xf numFmtId="3" fontId="47" fillId="0" borderId="12" xfId="5" applyNumberFormat="1" applyFont="1" applyBorder="1" applyAlignment="1">
      <alignment horizontal="center" wrapText="1"/>
    </xf>
    <xf numFmtId="3" fontId="74" fillId="0" borderId="4" xfId="0" applyNumberFormat="1" applyFont="1" applyBorder="1" applyAlignment="1">
      <alignment horizontal="right"/>
    </xf>
    <xf numFmtId="3" fontId="74" fillId="0" borderId="12" xfId="0" applyNumberFormat="1" applyFont="1" applyBorder="1" applyAlignment="1">
      <alignment horizontal="right"/>
    </xf>
    <xf numFmtId="3" fontId="74" fillId="0" borderId="62" xfId="0" applyNumberFormat="1" applyFont="1" applyBorder="1" applyAlignment="1">
      <alignment horizontal="right"/>
    </xf>
    <xf numFmtId="3" fontId="74" fillId="0" borderId="56" xfId="0" applyNumberFormat="1" applyFont="1" applyBorder="1" applyAlignment="1">
      <alignment horizontal="right"/>
    </xf>
    <xf numFmtId="3" fontId="74" fillId="0" borderId="4" xfId="5" quotePrefix="1" applyNumberFormat="1" applyFont="1" applyBorder="1" applyAlignment="1">
      <alignment horizontal="right"/>
    </xf>
    <xf numFmtId="3" fontId="74" fillId="0" borderId="5" xfId="0" applyNumberFormat="1" applyFont="1" applyBorder="1" applyAlignment="1">
      <alignment horizontal="right"/>
    </xf>
    <xf numFmtId="3" fontId="74" fillId="0" borderId="60" xfId="0" applyNumberFormat="1" applyFont="1" applyBorder="1" applyAlignment="1">
      <alignment horizontal="right"/>
    </xf>
    <xf numFmtId="3" fontId="74" fillId="4" borderId="15" xfId="5" applyNumberFormat="1" applyFont="1" applyFill="1" applyBorder="1" applyAlignment="1">
      <alignment horizontal="right"/>
    </xf>
    <xf numFmtId="3" fontId="75" fillId="0" borderId="26" xfId="0" applyNumberFormat="1" applyFont="1" applyBorder="1" applyAlignment="1">
      <alignment horizontal="right"/>
    </xf>
    <xf numFmtId="3" fontId="75" fillId="0" borderId="21" xfId="0" applyNumberFormat="1" applyFont="1" applyBorder="1" applyAlignment="1">
      <alignment horizontal="right"/>
    </xf>
    <xf numFmtId="3" fontId="74" fillId="4" borderId="21" xfId="5" applyNumberFormat="1" applyFont="1" applyFill="1" applyBorder="1" applyAlignment="1">
      <alignment horizontal="right"/>
    </xf>
    <xf numFmtId="3" fontId="75" fillId="0" borderId="6" xfId="0" applyNumberFormat="1" applyFont="1" applyBorder="1" applyAlignment="1">
      <alignment horizontal="right"/>
    </xf>
    <xf numFmtId="3" fontId="75" fillId="0" borderId="7" xfId="0" applyNumberFormat="1" applyFont="1" applyBorder="1" applyAlignment="1">
      <alignment horizontal="right"/>
    </xf>
    <xf numFmtId="3" fontId="75" fillId="0" borderId="9" xfId="0" applyNumberFormat="1" applyFont="1" applyBorder="1" applyAlignment="1">
      <alignment horizontal="right"/>
    </xf>
    <xf numFmtId="3" fontId="74" fillId="4" borderId="79" xfId="5" applyNumberFormat="1" applyFont="1" applyFill="1" applyBorder="1" applyAlignment="1">
      <alignment horizontal="right"/>
    </xf>
    <xf numFmtId="3" fontId="74" fillId="0" borderId="4" xfId="0" applyNumberFormat="1" applyFont="1" applyBorder="1"/>
    <xf numFmtId="3" fontId="74" fillId="4" borderId="62" xfId="5" applyNumberFormat="1" applyFont="1" applyFill="1" applyBorder="1" applyAlignment="1">
      <alignment horizontal="right"/>
    </xf>
    <xf numFmtId="3" fontId="74" fillId="4" borderId="61" xfId="5" applyNumberFormat="1" applyFont="1" applyFill="1" applyBorder="1" applyAlignment="1">
      <alignment horizontal="right"/>
    </xf>
    <xf numFmtId="3" fontId="75" fillId="6" borderId="68" xfId="5" applyNumberFormat="1" applyFont="1" applyFill="1" applyBorder="1" applyAlignment="1">
      <alignment horizontal="right"/>
    </xf>
    <xf numFmtId="3" fontId="75" fillId="6" borderId="69" xfId="5" applyNumberFormat="1" applyFont="1" applyFill="1" applyBorder="1" applyAlignment="1">
      <alignment horizontal="right"/>
    </xf>
    <xf numFmtId="3" fontId="74" fillId="6" borderId="69" xfId="5" applyNumberFormat="1" applyFont="1" applyFill="1" applyBorder="1" applyAlignment="1">
      <alignment horizontal="right"/>
    </xf>
    <xf numFmtId="3" fontId="75" fillId="6" borderId="26" xfId="5" applyNumberFormat="1" applyFont="1" applyFill="1" applyBorder="1" applyAlignment="1">
      <alignment horizontal="right"/>
    </xf>
    <xf numFmtId="3" fontId="75" fillId="6" borderId="22" xfId="5" applyNumberFormat="1" applyFont="1" applyFill="1" applyBorder="1" applyAlignment="1">
      <alignment horizontal="right"/>
    </xf>
    <xf numFmtId="3" fontId="75" fillId="6" borderId="52" xfId="5" applyNumberFormat="1" applyFont="1" applyFill="1" applyBorder="1" applyAlignment="1">
      <alignment horizontal="right"/>
    </xf>
    <xf numFmtId="3" fontId="75" fillId="6" borderId="64" xfId="5" applyNumberFormat="1" applyFont="1" applyFill="1" applyBorder="1" applyAlignment="1">
      <alignment horizontal="right"/>
    </xf>
    <xf numFmtId="3" fontId="75" fillId="0" borderId="12" xfId="5" applyNumberFormat="1" applyFont="1" applyBorder="1" applyAlignment="1">
      <alignment horizontal="right"/>
    </xf>
    <xf numFmtId="3" fontId="75" fillId="0" borderId="56" xfId="5" applyNumberFormat="1" applyFont="1" applyBorder="1" applyAlignment="1">
      <alignment horizontal="right"/>
    </xf>
    <xf numFmtId="3" fontId="74" fillId="0" borderId="9" xfId="0" applyNumberFormat="1" applyFont="1" applyBorder="1" applyAlignment="1">
      <alignment horizontal="right"/>
    </xf>
    <xf numFmtId="3" fontId="74" fillId="0" borderId="61" xfId="0" applyNumberFormat="1" applyFont="1" applyBorder="1" applyAlignment="1">
      <alignment horizontal="right"/>
    </xf>
    <xf numFmtId="3" fontId="74" fillId="4" borderId="56" xfId="5" applyNumberFormat="1" applyFont="1" applyFill="1" applyBorder="1" applyAlignment="1">
      <alignment horizontal="right"/>
    </xf>
    <xf numFmtId="3" fontId="74" fillId="0" borderId="79" xfId="0" applyNumberFormat="1" applyFont="1" applyBorder="1" applyAlignment="1">
      <alignment horizontal="right"/>
    </xf>
    <xf numFmtId="3" fontId="74" fillId="0" borderId="4" xfId="5" applyNumberFormat="1" applyFont="1" applyBorder="1" applyAlignment="1">
      <alignment horizontal="center" vertical="center" wrapText="1"/>
    </xf>
    <xf numFmtId="3" fontId="74" fillId="3" borderId="22" xfId="5" applyNumberFormat="1" applyFont="1" applyFill="1" applyBorder="1" applyAlignment="1">
      <alignment horizontal="right"/>
    </xf>
    <xf numFmtId="3" fontId="75" fillId="3" borderId="70" xfId="0" applyNumberFormat="1" applyFont="1" applyFill="1" applyBorder="1" applyAlignment="1">
      <alignment horizontal="right"/>
    </xf>
    <xf numFmtId="3" fontId="75" fillId="0" borderId="22" xfId="0" applyNumberFormat="1" applyFont="1" applyBorder="1" applyAlignment="1">
      <alignment horizontal="right"/>
    </xf>
    <xf numFmtId="3" fontId="75" fillId="4" borderId="9" xfId="0" applyNumberFormat="1" applyFont="1" applyFill="1" applyBorder="1"/>
    <xf numFmtId="3" fontId="74" fillId="4" borderId="43" xfId="0" applyNumberFormat="1" applyFont="1" applyFill="1" applyBorder="1"/>
    <xf numFmtId="3" fontId="74" fillId="4" borderId="55" xfId="0" applyNumberFormat="1" applyFont="1" applyFill="1" applyBorder="1"/>
    <xf numFmtId="49" fontId="74" fillId="7" borderId="8" xfId="0" applyNumberFormat="1" applyFont="1" applyFill="1" applyBorder="1" applyAlignment="1">
      <alignment horizontal="center" vertical="center"/>
    </xf>
    <xf numFmtId="0" fontId="74" fillId="7" borderId="9" xfId="0" applyFont="1" applyFill="1" applyBorder="1" applyAlignment="1">
      <alignment wrapText="1"/>
    </xf>
    <xf numFmtId="3" fontId="74" fillId="7" borderId="9" xfId="5" applyNumberFormat="1" applyFont="1" applyFill="1" applyBorder="1" applyAlignment="1">
      <alignment horizontal="right"/>
    </xf>
    <xf numFmtId="3" fontId="74" fillId="7" borderId="10" xfId="5" applyNumberFormat="1" applyFont="1" applyFill="1" applyBorder="1" applyAlignment="1">
      <alignment horizontal="right"/>
    </xf>
    <xf numFmtId="3" fontId="75" fillId="5" borderId="76" xfId="5" applyNumberFormat="1" applyFont="1" applyFill="1" applyBorder="1" applyAlignment="1">
      <alignment horizontal="right" vertical="center"/>
    </xf>
    <xf numFmtId="3" fontId="40" fillId="0" borderId="9" xfId="0" applyNumberFormat="1" applyFont="1" applyBorder="1"/>
    <xf numFmtId="3" fontId="40" fillId="0" borderId="79" xfId="0" applyNumberFormat="1" applyFont="1" applyBorder="1"/>
    <xf numFmtId="3" fontId="47" fillId="0" borderId="4" xfId="5" applyNumberFormat="1" applyFont="1" applyBorder="1" applyAlignment="1">
      <alignment horizontal="center" wrapText="1"/>
    </xf>
    <xf numFmtId="3" fontId="47" fillId="4" borderId="62" xfId="5" applyNumberFormat="1" applyFont="1" applyFill="1" applyBorder="1" applyAlignment="1">
      <alignment horizontal="right"/>
    </xf>
    <xf numFmtId="3" fontId="47" fillId="0" borderId="43" xfId="5" applyNumberFormat="1" applyFont="1" applyBorder="1" applyAlignment="1">
      <alignment horizontal="center" wrapText="1"/>
    </xf>
    <xf numFmtId="3" fontId="47" fillId="0" borderId="4" xfId="5" applyNumberFormat="1" applyFont="1" applyBorder="1" applyAlignment="1">
      <alignment horizontal="right"/>
    </xf>
    <xf numFmtId="3" fontId="47" fillId="0" borderId="4" xfId="0" applyNumberFormat="1" applyFont="1" applyBorder="1" applyAlignment="1">
      <alignment horizontal="right"/>
    </xf>
    <xf numFmtId="3" fontId="47" fillId="0" borderId="52" xfId="5" applyNumberFormat="1" applyFont="1" applyBorder="1" applyAlignment="1">
      <alignment horizontal="right"/>
    </xf>
    <xf numFmtId="3" fontId="47" fillId="0" borderId="52" xfId="0" applyNumberFormat="1" applyFont="1" applyBorder="1" applyAlignment="1">
      <alignment horizontal="right"/>
    </xf>
    <xf numFmtId="3" fontId="47" fillId="0" borderId="4" xfId="5" quotePrefix="1" applyNumberFormat="1" applyFont="1" applyBorder="1" applyAlignment="1">
      <alignment horizontal="right"/>
    </xf>
    <xf numFmtId="3" fontId="47" fillId="0" borderId="5" xfId="5" applyNumberFormat="1" applyFont="1" applyBorder="1" applyAlignment="1">
      <alignment horizontal="right"/>
    </xf>
    <xf numFmtId="3" fontId="47" fillId="0" borderId="5" xfId="0" applyNumberFormat="1" applyFont="1" applyBorder="1" applyAlignment="1">
      <alignment horizontal="right"/>
    </xf>
    <xf numFmtId="3" fontId="47" fillId="4" borderId="60" xfId="5" applyNumberFormat="1" applyFont="1" applyFill="1" applyBorder="1" applyAlignment="1">
      <alignment horizontal="right"/>
    </xf>
    <xf numFmtId="3" fontId="9" fillId="0" borderId="23" xfId="0" applyNumberFormat="1" applyFont="1" applyBorder="1"/>
    <xf numFmtId="3" fontId="4" fillId="0" borderId="20" xfId="0" applyNumberFormat="1" applyFont="1" applyBorder="1"/>
    <xf numFmtId="3" fontId="54" fillId="0" borderId="0" xfId="0" applyNumberFormat="1" applyFont="1" applyAlignment="1">
      <alignment horizontal="right" wrapText="1"/>
    </xf>
    <xf numFmtId="3" fontId="54" fillId="0" borderId="0" xfId="0" applyNumberFormat="1" applyFont="1"/>
    <xf numFmtId="3" fontId="54" fillId="0" borderId="36" xfId="0" applyNumberFormat="1" applyFont="1" applyBorder="1"/>
    <xf numFmtId="3" fontId="49" fillId="0" borderId="30" xfId="0" applyNumberFormat="1" applyFont="1" applyBorder="1" applyAlignment="1">
      <alignment horizontal="center"/>
    </xf>
    <xf numFmtId="3" fontId="77" fillId="0" borderId="36" xfId="0" applyNumberFormat="1" applyFont="1" applyBorder="1" applyAlignment="1">
      <alignment horizontal="center"/>
    </xf>
    <xf numFmtId="3" fontId="54" fillId="0" borderId="0" xfId="0" applyNumberFormat="1" applyFont="1" applyAlignment="1">
      <alignment horizontal="left"/>
    </xf>
    <xf numFmtId="0" fontId="101" fillId="0" borderId="0" xfId="0" applyFont="1"/>
    <xf numFmtId="3" fontId="54" fillId="0" borderId="36" xfId="0" applyNumberFormat="1" applyFont="1" applyBorder="1" applyAlignment="1">
      <alignment horizontal="right" wrapText="1"/>
    </xf>
    <xf numFmtId="3" fontId="49" fillId="0" borderId="36" xfId="0" applyNumberFormat="1" applyFont="1" applyBorder="1" applyAlignment="1">
      <alignment horizontal="right"/>
    </xf>
    <xf numFmtId="0" fontId="100" fillId="0" borderId="20" xfId="0" applyFont="1" applyBorder="1"/>
    <xf numFmtId="49" fontId="98" fillId="0" borderId="16" xfId="0" applyNumberFormat="1" applyFont="1" applyBorder="1" applyAlignment="1">
      <alignment horizontal="center" vertical="center" wrapText="1"/>
    </xf>
    <xf numFmtId="0" fontId="98" fillId="0" borderId="4" xfId="0" applyFont="1" applyBorder="1" applyAlignment="1">
      <alignment horizontal="center" vertical="center"/>
    </xf>
    <xf numFmtId="168" fontId="98" fillId="0" borderId="4" xfId="5" applyNumberFormat="1" applyFont="1" applyBorder="1" applyAlignment="1">
      <alignment horizontal="center" vertical="center" wrapText="1"/>
    </xf>
    <xf numFmtId="168" fontId="98" fillId="0" borderId="23" xfId="5" applyNumberFormat="1" applyFont="1" applyBorder="1" applyAlignment="1">
      <alignment horizontal="center" vertical="center"/>
    </xf>
    <xf numFmtId="0" fontId="98" fillId="0" borderId="28" xfId="0" applyFont="1" applyBorder="1" applyAlignment="1">
      <alignment wrapText="1"/>
    </xf>
    <xf numFmtId="3" fontId="99" fillId="0" borderId="5" xfId="5" applyNumberFormat="1" applyFont="1" applyBorder="1" applyAlignment="1">
      <alignment horizontal="right"/>
    </xf>
    <xf numFmtId="3" fontId="99" fillId="0" borderId="15" xfId="5" applyNumberFormat="1" applyFont="1" applyBorder="1" applyAlignment="1">
      <alignment horizontal="right"/>
    </xf>
    <xf numFmtId="49" fontId="99" fillId="0" borderId="14" xfId="0" applyNumberFormat="1" applyFont="1" applyBorder="1" applyAlignment="1">
      <alignment horizontal="center"/>
    </xf>
    <xf numFmtId="0" fontId="99" fillId="0" borderId="28" xfId="0" applyFont="1" applyBorder="1" applyAlignment="1">
      <alignment wrapText="1"/>
    </xf>
    <xf numFmtId="3" fontId="99" fillId="3" borderId="15" xfId="5" applyNumberFormat="1" applyFont="1" applyFill="1" applyBorder="1" applyAlignment="1">
      <alignment horizontal="right"/>
    </xf>
    <xf numFmtId="49" fontId="99" fillId="7" borderId="11" xfId="0" applyNumberFormat="1" applyFont="1" applyFill="1" applyBorder="1" applyAlignment="1">
      <alignment horizontal="center"/>
    </xf>
    <xf numFmtId="0" fontId="99" fillId="7" borderId="65" xfId="0" applyFont="1" applyFill="1" applyBorder="1" applyAlignment="1">
      <alignment wrapText="1"/>
    </xf>
    <xf numFmtId="3" fontId="99" fillId="7" borderId="12" xfId="5" applyNumberFormat="1" applyFont="1" applyFill="1" applyBorder="1" applyAlignment="1">
      <alignment horizontal="right"/>
    </xf>
    <xf numFmtId="3" fontId="99" fillId="7" borderId="13" xfId="5" applyNumberFormat="1" applyFont="1" applyFill="1" applyBorder="1" applyAlignment="1">
      <alignment horizontal="right"/>
    </xf>
    <xf numFmtId="49" fontId="99" fillId="0" borderId="16" xfId="0" applyNumberFormat="1" applyFont="1" applyBorder="1" applyAlignment="1">
      <alignment horizontal="center"/>
    </xf>
    <xf numFmtId="3" fontId="99" fillId="0" borderId="6" xfId="5" applyNumberFormat="1" applyFont="1" applyBorder="1" applyAlignment="1">
      <alignment horizontal="right"/>
    </xf>
    <xf numFmtId="3" fontId="99" fillId="0" borderId="4" xfId="5" applyNumberFormat="1" applyFont="1" applyBorder="1" applyAlignment="1">
      <alignment horizontal="right"/>
    </xf>
    <xf numFmtId="0" fontId="99" fillId="7" borderId="28" xfId="0" applyFont="1" applyFill="1" applyBorder="1" applyAlignment="1">
      <alignment wrapText="1"/>
    </xf>
    <xf numFmtId="3" fontId="99" fillId="7" borderId="6" xfId="5" applyNumberFormat="1" applyFont="1" applyFill="1" applyBorder="1" applyAlignment="1">
      <alignment horizontal="right"/>
    </xf>
    <xf numFmtId="3" fontId="99" fillId="7" borderId="15" xfId="5" applyNumberFormat="1" applyFont="1" applyFill="1" applyBorder="1" applyAlignment="1">
      <alignment horizontal="right"/>
    </xf>
    <xf numFmtId="3" fontId="107" fillId="0" borderId="26" xfId="0" applyNumberFormat="1" applyFont="1" applyBorder="1" applyAlignment="1">
      <alignment horizontal="right"/>
    </xf>
    <xf numFmtId="3" fontId="99" fillId="0" borderId="22" xfId="5" applyNumberFormat="1" applyFont="1" applyBorder="1" applyAlignment="1">
      <alignment horizontal="right"/>
    </xf>
    <xf numFmtId="1" fontId="100" fillId="0" borderId="0" xfId="0" applyNumberFormat="1" applyFont="1"/>
    <xf numFmtId="49" fontId="107" fillId="3" borderId="27" xfId="0" applyNumberFormat="1" applyFont="1" applyFill="1" applyBorder="1" applyAlignment="1">
      <alignment wrapText="1"/>
    </xf>
    <xf numFmtId="0" fontId="99" fillId="3" borderId="28" xfId="0" applyFont="1" applyFill="1" applyBorder="1" applyAlignment="1">
      <alignment wrapText="1"/>
    </xf>
    <xf numFmtId="1" fontId="100" fillId="7" borderId="0" xfId="0" applyNumberFormat="1" applyFont="1" applyFill="1"/>
    <xf numFmtId="0" fontId="99" fillId="7" borderId="66" xfId="0" applyFont="1" applyFill="1" applyBorder="1" applyAlignment="1">
      <alignment wrapText="1"/>
    </xf>
    <xf numFmtId="1" fontId="100" fillId="0" borderId="20" xfId="0" applyNumberFormat="1" applyFont="1" applyBorder="1"/>
    <xf numFmtId="1" fontId="98" fillId="0" borderId="4" xfId="5" applyNumberFormat="1" applyFont="1" applyBorder="1" applyAlignment="1">
      <alignment horizontal="center" vertical="center" wrapText="1"/>
    </xf>
    <xf numFmtId="1" fontId="98" fillId="0" borderId="23" xfId="5" applyNumberFormat="1" applyFont="1" applyBorder="1" applyAlignment="1">
      <alignment horizontal="center" vertical="center"/>
    </xf>
    <xf numFmtId="49" fontId="98" fillId="0" borderId="14" xfId="0" applyNumberFormat="1" applyFont="1" applyBorder="1" applyAlignment="1">
      <alignment horizontal="center" vertical="center" wrapText="1"/>
    </xf>
    <xf numFmtId="0" fontId="98" fillId="0" borderId="28" xfId="0" applyFont="1" applyBorder="1" applyAlignment="1">
      <alignment horizontal="left" vertical="center"/>
    </xf>
    <xf numFmtId="3" fontId="99" fillId="0" borderId="5" xfId="5" applyNumberFormat="1" applyFont="1" applyBorder="1" applyAlignment="1">
      <alignment horizontal="right" vertical="center" wrapText="1"/>
    </xf>
    <xf numFmtId="3" fontId="99" fillId="0" borderId="15" xfId="5" applyNumberFormat="1" applyFont="1" applyBorder="1" applyAlignment="1">
      <alignment horizontal="right" vertical="center"/>
    </xf>
    <xf numFmtId="3" fontId="99" fillId="0" borderId="12" xfId="5" applyNumberFormat="1" applyFont="1" applyBorder="1" applyAlignment="1">
      <alignment horizontal="right" vertical="center" wrapText="1"/>
    </xf>
    <xf numFmtId="3" fontId="99" fillId="8" borderId="13" xfId="5" applyNumberFormat="1" applyFont="1" applyFill="1" applyBorder="1" applyAlignment="1">
      <alignment horizontal="right" vertical="center"/>
    </xf>
    <xf numFmtId="49" fontId="99" fillId="0" borderId="14" xfId="0" applyNumberFormat="1" applyFont="1" applyBorder="1" applyAlignment="1">
      <alignment horizontal="center" vertical="center" wrapText="1"/>
    </xf>
    <xf numFmtId="3" fontId="99" fillId="8" borderId="15" xfId="5" applyNumberFormat="1" applyFont="1" applyFill="1" applyBorder="1" applyAlignment="1">
      <alignment horizontal="right" vertical="center"/>
    </xf>
    <xf numFmtId="49" fontId="99" fillId="7" borderId="11" xfId="0" applyNumberFormat="1" applyFont="1" applyFill="1" applyBorder="1" applyAlignment="1">
      <alignment horizontal="center" vertical="center" wrapText="1"/>
    </xf>
    <xf numFmtId="3" fontId="99" fillId="7" borderId="12" xfId="5" applyNumberFormat="1" applyFont="1" applyFill="1" applyBorder="1" applyAlignment="1">
      <alignment horizontal="right" vertical="center" wrapText="1"/>
    </xf>
    <xf numFmtId="3" fontId="99" fillId="8" borderId="15" xfId="5" applyNumberFormat="1" applyFont="1" applyFill="1" applyBorder="1" applyAlignment="1">
      <alignment horizontal="right"/>
    </xf>
    <xf numFmtId="3" fontId="99" fillId="8" borderId="13" xfId="5" applyNumberFormat="1" applyFont="1" applyFill="1" applyBorder="1" applyAlignment="1">
      <alignment horizontal="right"/>
    </xf>
    <xf numFmtId="49" fontId="99" fillId="0" borderId="19" xfId="0" applyNumberFormat="1" applyFont="1" applyBorder="1" applyAlignment="1">
      <alignment horizontal="center"/>
    </xf>
    <xf numFmtId="3" fontId="99" fillId="3" borderId="15" xfId="5" applyNumberFormat="1" applyFont="1" applyFill="1" applyBorder="1" applyAlignment="1">
      <alignment horizontal="right" vertical="center"/>
    </xf>
    <xf numFmtId="3" fontId="99" fillId="7" borderId="15" xfId="5" applyNumberFormat="1" applyFont="1" applyFill="1" applyBorder="1" applyAlignment="1">
      <alignment horizontal="right" vertical="center"/>
    </xf>
    <xf numFmtId="3" fontId="99" fillId="0" borderId="22" xfId="5" applyNumberFormat="1" applyFont="1" applyBorder="1" applyAlignment="1">
      <alignment horizontal="right" vertical="center"/>
    </xf>
    <xf numFmtId="49" fontId="107" fillId="3" borderId="67" xfId="0" applyNumberFormat="1" applyFont="1" applyFill="1" applyBorder="1" applyAlignment="1">
      <alignment wrapText="1"/>
    </xf>
    <xf numFmtId="0" fontId="99" fillId="3" borderId="68" xfId="0" applyFont="1" applyFill="1" applyBorder="1" applyAlignment="1">
      <alignment wrapText="1"/>
    </xf>
    <xf numFmtId="49" fontId="107" fillId="3" borderId="29" xfId="0" applyNumberFormat="1" applyFont="1" applyFill="1" applyBorder="1" applyAlignment="1">
      <alignment wrapText="1"/>
    </xf>
    <xf numFmtId="0" fontId="99" fillId="3" borderId="4" xfId="0" applyFont="1" applyFill="1" applyBorder="1" applyAlignment="1">
      <alignment wrapText="1"/>
    </xf>
    <xf numFmtId="168" fontId="98" fillId="0" borderId="5" xfId="5" applyNumberFormat="1" applyFont="1" applyBorder="1" applyAlignment="1">
      <alignment horizontal="center" vertical="center" wrapText="1"/>
    </xf>
    <xf numFmtId="168" fontId="98" fillId="0" borderId="15" xfId="5" applyNumberFormat="1" applyFont="1" applyBorder="1" applyAlignment="1">
      <alignment horizontal="center" vertical="center"/>
    </xf>
    <xf numFmtId="49" fontId="99" fillId="7" borderId="17" xfId="0" applyNumberFormat="1" applyFont="1" applyFill="1" applyBorder="1" applyAlignment="1">
      <alignment horizontal="center"/>
    </xf>
    <xf numFmtId="3" fontId="99" fillId="7" borderId="52" xfId="5" applyNumberFormat="1" applyFont="1" applyFill="1" applyBorder="1" applyAlignment="1">
      <alignment horizontal="right"/>
    </xf>
    <xf numFmtId="0" fontId="99" fillId="0" borderId="29" xfId="0" applyFont="1" applyBorder="1" applyAlignment="1">
      <alignment wrapText="1"/>
    </xf>
    <xf numFmtId="3" fontId="99" fillId="8" borderId="23" xfId="5" applyNumberFormat="1" applyFont="1" applyFill="1" applyBorder="1" applyAlignment="1">
      <alignment horizontal="right"/>
    </xf>
    <xf numFmtId="49" fontId="98" fillId="0" borderId="8" xfId="0" applyNumberFormat="1" applyFont="1" applyBorder="1" applyAlignment="1">
      <alignment horizontal="center"/>
    </xf>
    <xf numFmtId="0" fontId="98" fillId="0" borderId="63" xfId="0" applyFont="1" applyBorder="1" applyAlignment="1">
      <alignment wrapText="1"/>
    </xf>
    <xf numFmtId="3" fontId="99" fillId="0" borderId="9" xfId="5" applyNumberFormat="1" applyFont="1" applyBorder="1" applyAlignment="1">
      <alignment horizontal="right"/>
    </xf>
    <xf numFmtId="3" fontId="99" fillId="8" borderId="10" xfId="5" applyNumberFormat="1" applyFont="1" applyFill="1" applyBorder="1" applyAlignment="1">
      <alignment horizontal="right"/>
    </xf>
    <xf numFmtId="0" fontId="99" fillId="0" borderId="1" xfId="0" applyFont="1" applyBorder="1" applyAlignment="1">
      <alignment wrapText="1"/>
    </xf>
    <xf numFmtId="3" fontId="107" fillId="0" borderId="68" xfId="0" applyNumberFormat="1" applyFont="1" applyBorder="1" applyAlignment="1">
      <alignment horizontal="right"/>
    </xf>
    <xf numFmtId="3" fontId="99" fillId="0" borderId="53" xfId="5" applyNumberFormat="1" applyFont="1" applyBorder="1" applyAlignment="1">
      <alignment horizontal="right"/>
    </xf>
    <xf numFmtId="49" fontId="107" fillId="3" borderId="43" xfId="0" applyNumberFormat="1" applyFont="1" applyFill="1" applyBorder="1" applyAlignment="1">
      <alignment wrapText="1"/>
    </xf>
    <xf numFmtId="0" fontId="99" fillId="3" borderId="43" xfId="0" applyFont="1" applyFill="1" applyBorder="1" applyAlignment="1">
      <alignment wrapText="1"/>
    </xf>
    <xf numFmtId="49" fontId="107" fillId="3" borderId="4" xfId="0" applyNumberFormat="1" applyFont="1" applyFill="1" applyBorder="1" applyAlignment="1">
      <alignment wrapText="1"/>
    </xf>
    <xf numFmtId="1" fontId="98" fillId="0" borderId="5" xfId="5" applyNumberFormat="1" applyFont="1" applyBorder="1" applyAlignment="1">
      <alignment horizontal="center" vertical="center" wrapText="1"/>
    </xf>
    <xf numFmtId="1" fontId="98" fillId="0" borderId="15" xfId="5" applyNumberFormat="1" applyFont="1" applyBorder="1" applyAlignment="1">
      <alignment horizontal="center" vertical="center"/>
    </xf>
    <xf numFmtId="49" fontId="98" fillId="0" borderId="16" xfId="0" applyNumberFormat="1" applyFont="1" applyBorder="1" applyAlignment="1">
      <alignment horizontal="center" vertical="center"/>
    </xf>
    <xf numFmtId="0" fontId="98" fillId="0" borderId="4" xfId="0" applyFont="1" applyBorder="1" applyAlignment="1">
      <alignment horizontal="left" vertical="center"/>
    </xf>
    <xf numFmtId="3" fontId="98" fillId="0" borderId="5" xfId="5" applyNumberFormat="1" applyFont="1" applyBorder="1" applyAlignment="1">
      <alignment horizontal="center" vertical="center" wrapText="1"/>
    </xf>
    <xf numFmtId="49" fontId="99" fillId="0" borderId="14" xfId="0" applyNumberFormat="1" applyFont="1" applyBorder="1" applyAlignment="1">
      <alignment horizontal="center" vertical="center"/>
    </xf>
    <xf numFmtId="0" fontId="99" fillId="0" borderId="5" xfId="0" applyFont="1" applyBorder="1" applyAlignment="1">
      <alignment wrapText="1"/>
    </xf>
    <xf numFmtId="49" fontId="99" fillId="7" borderId="16" xfId="0" applyNumberFormat="1" applyFont="1" applyFill="1" applyBorder="1" applyAlignment="1">
      <alignment horizontal="center" vertical="center"/>
    </xf>
    <xf numFmtId="3" fontId="99" fillId="8" borderId="23" xfId="5" applyNumberFormat="1" applyFont="1" applyFill="1" applyBorder="1" applyAlignment="1">
      <alignment horizontal="right" vertical="center"/>
    </xf>
    <xf numFmtId="49" fontId="98" fillId="0" borderId="16" xfId="0" applyNumberFormat="1" applyFont="1" applyBorder="1" applyAlignment="1">
      <alignment horizontal="center"/>
    </xf>
    <xf numFmtId="0" fontId="98" fillId="0" borderId="4" xfId="0" applyFont="1" applyBorder="1" applyAlignment="1">
      <alignment wrapText="1"/>
    </xf>
    <xf numFmtId="3" fontId="99" fillId="7" borderId="4" xfId="5" applyNumberFormat="1" applyFont="1" applyFill="1" applyBorder="1" applyAlignment="1">
      <alignment horizontal="right"/>
    </xf>
    <xf numFmtId="3" fontId="99" fillId="0" borderId="43" xfId="5" applyNumberFormat="1" applyFont="1" applyBorder="1" applyAlignment="1">
      <alignment horizontal="right"/>
    </xf>
    <xf numFmtId="3" fontId="99" fillId="7" borderId="13" xfId="5" applyNumberFormat="1" applyFont="1" applyFill="1" applyBorder="1" applyAlignment="1">
      <alignment horizontal="right" vertical="center"/>
    </xf>
    <xf numFmtId="3" fontId="99" fillId="0" borderId="53" xfId="5" applyNumberFormat="1" applyFont="1" applyBorder="1" applyAlignment="1">
      <alignment horizontal="right" vertical="center"/>
    </xf>
    <xf numFmtId="49" fontId="107" fillId="3" borderId="4" xfId="0" applyNumberFormat="1" applyFont="1" applyFill="1" applyBorder="1"/>
    <xf numFmtId="49" fontId="100" fillId="3" borderId="4" xfId="0" applyNumberFormat="1" applyFont="1" applyFill="1" applyBorder="1"/>
    <xf numFmtId="0" fontId="107" fillId="3" borderId="4" xfId="0" applyFont="1" applyFill="1" applyBorder="1"/>
    <xf numFmtId="49" fontId="100" fillId="0" borderId="65" xfId="0" applyNumberFormat="1" applyFont="1" applyBorder="1"/>
    <xf numFmtId="169" fontId="100" fillId="0" borderId="12" xfId="0" applyNumberFormat="1" applyFont="1" applyBorder="1"/>
    <xf numFmtId="0" fontId="100" fillId="0" borderId="12" xfId="0" applyFont="1" applyBorder="1"/>
    <xf numFmtId="0" fontId="100" fillId="0" borderId="13" xfId="0" applyFont="1" applyBorder="1"/>
    <xf numFmtId="3" fontId="54" fillId="0" borderId="36" xfId="0" applyNumberFormat="1" applyFont="1" applyBorder="1" applyAlignment="1">
      <alignment horizontal="left"/>
    </xf>
    <xf numFmtId="170" fontId="49" fillId="0" borderId="36" xfId="0" applyNumberFormat="1" applyFont="1" applyBorder="1" applyAlignment="1">
      <alignment horizontal="left"/>
    </xf>
    <xf numFmtId="0" fontId="2" fillId="7" borderId="0" xfId="0" applyFont="1" applyFill="1"/>
    <xf numFmtId="170" fontId="49" fillId="7" borderId="31" xfId="0" applyNumberFormat="1" applyFont="1" applyFill="1" applyBorder="1" applyAlignment="1">
      <alignment horizontal="left"/>
    </xf>
    <xf numFmtId="0" fontId="2" fillId="7" borderId="36" xfId="0" applyFont="1" applyFill="1" applyBorder="1"/>
    <xf numFmtId="170" fontId="49" fillId="7" borderId="30" xfId="0" applyNumberFormat="1" applyFont="1" applyFill="1" applyBorder="1" applyAlignment="1">
      <alignment horizontal="left"/>
    </xf>
    <xf numFmtId="170" fontId="51" fillId="7" borderId="30" xfId="0" applyNumberFormat="1" applyFont="1" applyFill="1" applyBorder="1" applyAlignment="1">
      <alignment horizontal="left"/>
    </xf>
    <xf numFmtId="170" fontId="51" fillId="7" borderId="48" xfId="0" applyNumberFormat="1" applyFont="1" applyFill="1" applyBorder="1" applyAlignment="1">
      <alignment horizontal="left"/>
    </xf>
    <xf numFmtId="170" fontId="49" fillId="7" borderId="30" xfId="0" applyNumberFormat="1" applyFont="1" applyFill="1" applyBorder="1" applyAlignment="1">
      <alignment horizontal="center"/>
    </xf>
    <xf numFmtId="170" fontId="49" fillId="7" borderId="32" xfId="0" applyNumberFormat="1" applyFont="1" applyFill="1" applyBorder="1" applyAlignment="1">
      <alignment horizontal="right"/>
    </xf>
    <xf numFmtId="0" fontId="1" fillId="7" borderId="0" xfId="0" applyFont="1" applyFill="1"/>
    <xf numFmtId="49" fontId="48" fillId="7" borderId="8" xfId="0" applyNumberFormat="1" applyFont="1" applyFill="1" applyBorder="1" applyAlignment="1">
      <alignment horizontal="center"/>
    </xf>
    <xf numFmtId="0" fontId="48" fillId="7" borderId="9" xfId="0" applyFont="1" applyFill="1" applyBorder="1"/>
    <xf numFmtId="49" fontId="47" fillId="7" borderId="11" xfId="0" applyNumberFormat="1" applyFont="1" applyFill="1" applyBorder="1" applyAlignment="1">
      <alignment horizontal="center"/>
    </xf>
    <xf numFmtId="3" fontId="47" fillId="7" borderId="9" xfId="5" applyNumberFormat="1" applyFont="1" applyFill="1" applyBorder="1" applyAlignment="1">
      <alignment horizontal="right"/>
    </xf>
    <xf numFmtId="3" fontId="47" fillId="7" borderId="9" xfId="0" applyNumberFormat="1" applyFont="1" applyFill="1" applyBorder="1" applyAlignment="1">
      <alignment horizontal="right"/>
    </xf>
    <xf numFmtId="3" fontId="47" fillId="5" borderId="10" xfId="5" applyNumberFormat="1" applyFont="1" applyFill="1" applyBorder="1" applyAlignment="1">
      <alignment horizontal="right"/>
    </xf>
    <xf numFmtId="0" fontId="47" fillId="7" borderId="44" xfId="0" applyFont="1" applyFill="1" applyBorder="1"/>
    <xf numFmtId="0" fontId="47" fillId="7" borderId="0" xfId="0" applyFont="1" applyFill="1"/>
    <xf numFmtId="3" fontId="47" fillId="7" borderId="12" xfId="5" applyNumberFormat="1" applyFont="1" applyFill="1" applyBorder="1" applyAlignment="1">
      <alignment horizontal="right"/>
    </xf>
    <xf numFmtId="3" fontId="47" fillId="7" borderId="12" xfId="0" applyNumberFormat="1" applyFont="1" applyFill="1" applyBorder="1" applyAlignment="1">
      <alignment horizontal="right"/>
    </xf>
    <xf numFmtId="49" fontId="74" fillId="7" borderId="14" xfId="0" applyNumberFormat="1" applyFont="1" applyFill="1" applyBorder="1" applyAlignment="1">
      <alignment horizontal="center"/>
    </xf>
    <xf numFmtId="0" fontId="74" fillId="7" borderId="5" xfId="0" applyFont="1" applyFill="1" applyBorder="1" applyAlignment="1">
      <alignment wrapText="1"/>
    </xf>
    <xf numFmtId="3" fontId="74" fillId="7" borderId="5" xfId="5" applyNumberFormat="1" applyFont="1" applyFill="1" applyBorder="1" applyAlignment="1">
      <alignment horizontal="right"/>
    </xf>
    <xf numFmtId="3" fontId="74" fillId="7" borderId="5" xfId="0" applyNumberFormat="1" applyFont="1" applyFill="1" applyBorder="1" applyAlignment="1">
      <alignment horizontal="right"/>
    </xf>
    <xf numFmtId="3" fontId="74" fillId="7" borderId="60" xfId="0" applyNumberFormat="1" applyFont="1" applyFill="1" applyBorder="1" applyAlignment="1">
      <alignment horizontal="right"/>
    </xf>
    <xf numFmtId="3" fontId="74" fillId="5" borderId="15" xfId="5" applyNumberFormat="1" applyFont="1" applyFill="1" applyBorder="1" applyAlignment="1">
      <alignment horizontal="right"/>
    </xf>
    <xf numFmtId="49" fontId="74" fillId="7" borderId="11" xfId="0" applyNumberFormat="1" applyFont="1" applyFill="1" applyBorder="1" applyAlignment="1">
      <alignment horizontal="center"/>
    </xf>
    <xf numFmtId="3" fontId="74" fillId="7" borderId="12" xfId="0" applyNumberFormat="1" applyFont="1" applyFill="1" applyBorder="1" applyAlignment="1">
      <alignment horizontal="right"/>
    </xf>
    <xf numFmtId="3" fontId="74" fillId="7" borderId="56" xfId="0" applyNumberFormat="1" applyFont="1" applyFill="1" applyBorder="1" applyAlignment="1">
      <alignment horizontal="right"/>
    </xf>
    <xf numFmtId="49" fontId="74" fillId="7" borderId="14" xfId="0" applyNumberFormat="1" applyFont="1" applyFill="1" applyBorder="1" applyAlignment="1">
      <alignment horizontal="center" vertical="center"/>
    </xf>
    <xf numFmtId="3" fontId="74" fillId="7" borderId="5" xfId="5" applyNumberFormat="1" applyFont="1" applyFill="1" applyBorder="1" applyAlignment="1">
      <alignment horizontal="right" vertical="center" wrapText="1"/>
    </xf>
    <xf numFmtId="3" fontId="75" fillId="7" borderId="5" xfId="5" applyNumberFormat="1" applyFont="1" applyFill="1" applyBorder="1" applyAlignment="1">
      <alignment horizontal="right" vertical="center" wrapText="1"/>
    </xf>
    <xf numFmtId="3" fontId="74" fillId="7" borderId="5" xfId="5" applyNumberFormat="1" applyFont="1" applyFill="1" applyBorder="1" applyAlignment="1">
      <alignment horizontal="center" vertical="center" wrapText="1"/>
    </xf>
    <xf numFmtId="3" fontId="75" fillId="7" borderId="60" xfId="5" applyNumberFormat="1" applyFont="1" applyFill="1" applyBorder="1" applyAlignment="1">
      <alignment horizontal="right" vertical="center" wrapText="1"/>
    </xf>
    <xf numFmtId="3" fontId="74" fillId="7" borderId="12" xfId="5" applyNumberFormat="1" applyFont="1" applyFill="1" applyBorder="1" applyAlignment="1">
      <alignment horizontal="right" vertical="center" wrapText="1"/>
    </xf>
    <xf numFmtId="3" fontId="75" fillId="7" borderId="12" xfId="5" applyNumberFormat="1" applyFont="1" applyFill="1" applyBorder="1" applyAlignment="1">
      <alignment horizontal="right" vertical="center" wrapText="1"/>
    </xf>
    <xf numFmtId="3" fontId="74" fillId="7" borderId="12" xfId="5" applyNumberFormat="1" applyFont="1" applyFill="1" applyBorder="1" applyAlignment="1">
      <alignment horizontal="center" vertical="center" wrapText="1"/>
    </xf>
    <xf numFmtId="3" fontId="75" fillId="7" borderId="56" xfId="5" applyNumberFormat="1" applyFont="1" applyFill="1" applyBorder="1" applyAlignment="1">
      <alignment horizontal="right" vertical="center" wrapText="1"/>
    </xf>
    <xf numFmtId="165" fontId="1" fillId="0" borderId="0" xfId="0" applyNumberFormat="1" applyFont="1"/>
    <xf numFmtId="0" fontId="4" fillId="0" borderId="0" xfId="0" applyFont="1"/>
    <xf numFmtId="3" fontId="0" fillId="0" borderId="55" xfId="0" applyNumberFormat="1" applyBorder="1"/>
    <xf numFmtId="3" fontId="7" fillId="0" borderId="22" xfId="0" applyNumberFormat="1" applyFont="1" applyBorder="1"/>
    <xf numFmtId="3" fontId="0" fillId="0" borderId="15" xfId="0" applyNumberFormat="1" applyBorder="1"/>
    <xf numFmtId="3" fontId="0" fillId="0" borderId="53" xfId="0" applyNumberFormat="1" applyBorder="1"/>
    <xf numFmtId="3" fontId="7" fillId="0" borderId="55" xfId="0" applyNumberFormat="1" applyFont="1" applyBorder="1"/>
    <xf numFmtId="3" fontId="0" fillId="0" borderId="40" xfId="0" applyNumberFormat="1" applyBorder="1"/>
    <xf numFmtId="3" fontId="0" fillId="0" borderId="13" xfId="0" applyNumberFormat="1" applyBorder="1"/>
    <xf numFmtId="49" fontId="99" fillId="7" borderId="17" xfId="0" applyNumberFormat="1" applyFont="1" applyFill="1" applyBorder="1" applyAlignment="1">
      <alignment horizontal="center" vertical="center"/>
    </xf>
    <xf numFmtId="0" fontId="99" fillId="7" borderId="52" xfId="0" applyFont="1" applyFill="1" applyBorder="1" applyAlignment="1">
      <alignment wrapText="1"/>
    </xf>
    <xf numFmtId="0" fontId="40" fillId="7" borderId="0" xfId="0" applyFont="1" applyFill="1"/>
    <xf numFmtId="3" fontId="40" fillId="7" borderId="5" xfId="5" applyNumberFormat="1" applyFont="1" applyFill="1" applyBorder="1" applyAlignment="1">
      <alignment horizontal="right"/>
    </xf>
    <xf numFmtId="3" fontId="47" fillId="0" borderId="0" xfId="0" applyNumberFormat="1" applyFont="1" applyAlignment="1">
      <alignment horizontal="right"/>
    </xf>
    <xf numFmtId="3" fontId="7" fillId="0" borderId="52" xfId="0" applyNumberFormat="1" applyFont="1" applyBorder="1"/>
    <xf numFmtId="3" fontId="74" fillId="0" borderId="0" xfId="0" applyNumberFormat="1" applyFont="1"/>
    <xf numFmtId="3" fontId="92" fillId="0" borderId="0" xfId="0" applyNumberFormat="1" applyFont="1"/>
    <xf numFmtId="3" fontId="0" fillId="0" borderId="20" xfId="0" applyNumberFormat="1" applyBorder="1"/>
    <xf numFmtId="49" fontId="109" fillId="0" borderId="54" xfId="0" applyNumberFormat="1" applyFont="1" applyBorder="1" applyAlignment="1">
      <alignment horizontal="left" wrapText="1"/>
    </xf>
    <xf numFmtId="0" fontId="109" fillId="0" borderId="43" xfId="0" applyFont="1" applyBorder="1"/>
    <xf numFmtId="168" fontId="109" fillId="0" borderId="57" xfId="5" applyNumberFormat="1" applyFont="1" applyBorder="1" applyAlignment="1">
      <alignment horizontal="center" textRotation="90" wrapText="1"/>
    </xf>
    <xf numFmtId="168" fontId="109" fillId="0" borderId="43" xfId="5" applyNumberFormat="1" applyFont="1" applyBorder="1" applyAlignment="1">
      <alignment horizontal="center" textRotation="90" wrapText="1"/>
    </xf>
    <xf numFmtId="168" fontId="109" fillId="0" borderId="61" xfId="5" applyNumberFormat="1" applyFont="1" applyBorder="1" applyAlignment="1">
      <alignment horizontal="center"/>
    </xf>
    <xf numFmtId="0" fontId="47" fillId="7" borderId="5" xfId="0" applyFont="1" applyFill="1" applyBorder="1"/>
    <xf numFmtId="3" fontId="47" fillId="7" borderId="60" xfId="5" applyNumberFormat="1" applyFont="1" applyFill="1" applyBorder="1" applyAlignment="1">
      <alignment horizontal="right"/>
    </xf>
    <xf numFmtId="49" fontId="47" fillId="7" borderId="14" xfId="0" applyNumberFormat="1" applyFont="1" applyFill="1" applyBorder="1" applyAlignment="1">
      <alignment horizontal="center"/>
    </xf>
    <xf numFmtId="3" fontId="47" fillId="7" borderId="5" xfId="5" applyNumberFormat="1" applyFont="1" applyFill="1" applyBorder="1" applyAlignment="1">
      <alignment horizontal="right"/>
    </xf>
    <xf numFmtId="3" fontId="47" fillId="7" borderId="5" xfId="0" applyNumberFormat="1" applyFont="1" applyFill="1" applyBorder="1" applyAlignment="1">
      <alignment horizontal="right"/>
    </xf>
    <xf numFmtId="49" fontId="47" fillId="7" borderId="19" xfId="0" applyNumberFormat="1" applyFont="1" applyFill="1" applyBorder="1" applyAlignment="1">
      <alignment horizontal="center"/>
    </xf>
    <xf numFmtId="0" fontId="47" fillId="7" borderId="6" xfId="0" applyFont="1" applyFill="1" applyBorder="1"/>
    <xf numFmtId="3" fontId="47" fillId="7" borderId="6" xfId="5" applyNumberFormat="1" applyFont="1" applyFill="1" applyBorder="1" applyAlignment="1">
      <alignment horizontal="right"/>
    </xf>
    <xf numFmtId="3" fontId="47" fillId="7" borderId="6" xfId="0" applyNumberFormat="1" applyFont="1" applyFill="1" applyBorder="1" applyAlignment="1">
      <alignment horizontal="right"/>
    </xf>
    <xf numFmtId="3" fontId="47" fillId="7" borderId="7" xfId="5" applyNumberFormat="1" applyFont="1" applyFill="1" applyBorder="1" applyAlignment="1">
      <alignment horizontal="right"/>
    </xf>
    <xf numFmtId="49" fontId="47" fillId="7" borderId="17" xfId="0" applyNumberFormat="1" applyFont="1" applyFill="1" applyBorder="1" applyAlignment="1">
      <alignment horizontal="center"/>
    </xf>
    <xf numFmtId="0" fontId="47" fillId="7" borderId="52" xfId="0" applyFont="1" applyFill="1" applyBorder="1"/>
    <xf numFmtId="3" fontId="47" fillId="7" borderId="66" xfId="5" applyNumberFormat="1" applyFont="1" applyFill="1" applyBorder="1" applyAlignment="1">
      <alignment horizontal="right"/>
    </xf>
    <xf numFmtId="3" fontId="47" fillId="7" borderId="52" xfId="5" applyNumberFormat="1" applyFont="1" applyFill="1" applyBorder="1" applyAlignment="1">
      <alignment horizontal="right"/>
    </xf>
    <xf numFmtId="3" fontId="47" fillId="7" borderId="52" xfId="0" applyNumberFormat="1" applyFont="1" applyFill="1" applyBorder="1" applyAlignment="1">
      <alignment horizontal="right"/>
    </xf>
    <xf numFmtId="0" fontId="40" fillId="7" borderId="44" xfId="0" applyFont="1" applyFill="1" applyBorder="1"/>
    <xf numFmtId="170" fontId="40" fillId="7" borderId="0" xfId="0" applyNumberFormat="1" applyFont="1" applyFill="1"/>
    <xf numFmtId="49" fontId="48" fillId="5" borderId="52" xfId="0" applyNumberFormat="1" applyFont="1" applyFill="1" applyBorder="1"/>
    <xf numFmtId="0" fontId="48" fillId="5" borderId="52" xfId="0" applyFont="1" applyFill="1" applyBorder="1"/>
    <xf numFmtId="3" fontId="13" fillId="0" borderId="20" xfId="0" applyNumberFormat="1" applyFont="1" applyBorder="1"/>
    <xf numFmtId="3" fontId="14" fillId="0" borderId="25" xfId="0" applyNumberFormat="1" applyFont="1" applyBorder="1"/>
    <xf numFmtId="3" fontId="14" fillId="0" borderId="20" xfId="0" applyNumberFormat="1" applyFont="1" applyBorder="1"/>
    <xf numFmtId="3" fontId="14" fillId="0" borderId="37" xfId="0" applyNumberFormat="1" applyFont="1" applyBorder="1"/>
    <xf numFmtId="3" fontId="7" fillId="0" borderId="25" xfId="0" applyNumberFormat="1" applyFont="1" applyBorder="1"/>
    <xf numFmtId="3" fontId="7" fillId="0" borderId="51" xfId="0" applyNumberFormat="1" applyFont="1" applyBorder="1"/>
    <xf numFmtId="3" fontId="0" fillId="0" borderId="45" xfId="0" applyNumberFormat="1" applyBorder="1"/>
    <xf numFmtId="3" fontId="0" fillId="0" borderId="1" xfId="0" applyNumberFormat="1" applyBorder="1"/>
    <xf numFmtId="3" fontId="7" fillId="0" borderId="1" xfId="0" applyNumberFormat="1" applyFont="1" applyBorder="1"/>
    <xf numFmtId="3" fontId="0" fillId="0" borderId="2" xfId="0" applyNumberFormat="1" applyBorder="1"/>
    <xf numFmtId="3" fontId="0" fillId="0" borderId="28" xfId="0" applyNumberFormat="1" applyBorder="1"/>
    <xf numFmtId="3" fontId="7" fillId="0" borderId="20" xfId="0" applyNumberFormat="1" applyFont="1" applyBorder="1"/>
    <xf numFmtId="3" fontId="0" fillId="0" borderId="3" xfId="0" applyNumberFormat="1" applyBorder="1"/>
    <xf numFmtId="3" fontId="0" fillId="0" borderId="50" xfId="0" applyNumberFormat="1" applyBorder="1"/>
    <xf numFmtId="3" fontId="7" fillId="0" borderId="9" xfId="0" applyNumberFormat="1" applyFont="1" applyBorder="1"/>
    <xf numFmtId="3" fontId="7" fillId="0" borderId="36" xfId="0" applyNumberFormat="1" applyFont="1" applyBorder="1"/>
    <xf numFmtId="3" fontId="0" fillId="0" borderId="9" xfId="0" applyNumberFormat="1" applyBorder="1"/>
    <xf numFmtId="3" fontId="8" fillId="0" borderId="2" xfId="0" applyNumberFormat="1" applyFont="1" applyBorder="1"/>
    <xf numFmtId="0" fontId="101" fillId="0" borderId="33" xfId="0" applyFont="1" applyBorder="1" applyAlignment="1">
      <alignment wrapText="1"/>
    </xf>
    <xf numFmtId="0" fontId="101" fillId="0" borderId="30" xfId="0" applyFont="1" applyBorder="1" applyAlignment="1">
      <alignment wrapText="1"/>
    </xf>
    <xf numFmtId="0" fontId="101" fillId="0" borderId="32" xfId="0" applyFont="1" applyBorder="1" applyAlignment="1">
      <alignment wrapText="1"/>
    </xf>
    <xf numFmtId="3" fontId="0" fillId="0" borderId="21" xfId="0" applyNumberFormat="1" applyBorder="1"/>
    <xf numFmtId="3" fontId="0" fillId="0" borderId="26" xfId="0" applyNumberFormat="1" applyBorder="1"/>
    <xf numFmtId="3" fontId="2" fillId="0" borderId="9" xfId="0" applyNumberFormat="1" applyFont="1" applyBorder="1"/>
    <xf numFmtId="3" fontId="2" fillId="0" borderId="62" xfId="0" applyNumberFormat="1" applyFont="1" applyBorder="1"/>
    <xf numFmtId="3" fontId="2" fillId="0" borderId="23" xfId="0" applyNumberFormat="1" applyFont="1" applyBorder="1"/>
    <xf numFmtId="3" fontId="2" fillId="0" borderId="4" xfId="0" applyNumberFormat="1" applyFont="1" applyBorder="1"/>
    <xf numFmtId="3" fontId="2" fillId="0" borderId="56" xfId="0" applyNumberFormat="1" applyFont="1" applyBorder="1"/>
    <xf numFmtId="3" fontId="2" fillId="0" borderId="13" xfId="0" applyNumberFormat="1" applyFont="1" applyBorder="1"/>
    <xf numFmtId="3" fontId="2" fillId="0" borderId="12" xfId="0" applyNumberFormat="1" applyFont="1" applyBorder="1"/>
    <xf numFmtId="3" fontId="1" fillId="0" borderId="21" xfId="0" applyNumberFormat="1" applyFont="1" applyBorder="1" applyAlignment="1">
      <alignment horizontal="center"/>
    </xf>
    <xf numFmtId="3" fontId="2" fillId="0" borderId="16" xfId="0" applyNumberFormat="1" applyFont="1" applyBorder="1"/>
    <xf numFmtId="3" fontId="2" fillId="0" borderId="11" xfId="0" applyNumberFormat="1" applyFont="1" applyBorder="1"/>
    <xf numFmtId="171" fontId="2" fillId="0" borderId="9" xfId="1" applyNumberFormat="1" applyBorder="1"/>
    <xf numFmtId="3" fontId="2" fillId="0" borderId="29" xfId="0" applyNumberFormat="1" applyFont="1" applyBorder="1"/>
    <xf numFmtId="3" fontId="2" fillId="0" borderId="38" xfId="0" applyNumberFormat="1" applyFont="1" applyBorder="1"/>
    <xf numFmtId="3" fontId="2" fillId="0" borderId="25" xfId="0" applyNumberFormat="1" applyFont="1" applyBorder="1"/>
    <xf numFmtId="3" fontId="2" fillId="0" borderId="39" xfId="0" applyNumberFormat="1" applyFont="1" applyBorder="1"/>
    <xf numFmtId="0" fontId="110" fillId="0" borderId="4" xfId="0" applyFont="1" applyBorder="1" applyAlignment="1">
      <alignment horizontal="left" wrapText="1"/>
    </xf>
    <xf numFmtId="0" fontId="47" fillId="0" borderId="20" xfId="0" applyFont="1" applyBorder="1"/>
    <xf numFmtId="0" fontId="102" fillId="0" borderId="36" xfId="0" applyFont="1" applyBorder="1" applyAlignment="1">
      <alignment horizontal="center"/>
    </xf>
    <xf numFmtId="0" fontId="9" fillId="0" borderId="20" xfId="0" applyFont="1" applyBorder="1" applyAlignment="1">
      <alignment horizontal="center" wrapText="1"/>
    </xf>
    <xf numFmtId="170" fontId="0" fillId="0" borderId="54" xfId="0" applyNumberFormat="1" applyBorder="1" applyAlignment="1">
      <alignment horizontal="left"/>
    </xf>
    <xf numFmtId="170" fontId="0" fillId="0" borderId="43" xfId="0" applyNumberFormat="1" applyBorder="1" applyAlignment="1">
      <alignment horizontal="left"/>
    </xf>
    <xf numFmtId="170" fontId="0" fillId="0" borderId="43" xfId="0" applyNumberFormat="1" applyBorder="1" applyAlignment="1">
      <alignment horizontal="right"/>
    </xf>
    <xf numFmtId="170" fontId="8" fillId="0" borderId="61" xfId="0" applyNumberFormat="1" applyFont="1" applyBorder="1" applyAlignment="1">
      <alignment horizontal="left"/>
    </xf>
    <xf numFmtId="170" fontId="0" fillId="0" borderId="66" xfId="0" applyNumberFormat="1" applyBorder="1"/>
    <xf numFmtId="170" fontId="0" fillId="0" borderId="3" xfId="0" applyNumberFormat="1" applyBorder="1" applyAlignment="1">
      <alignment horizontal="left"/>
    </xf>
    <xf numFmtId="170" fontId="0" fillId="0" borderId="29" xfId="0" applyNumberFormat="1" applyBorder="1" applyAlignment="1">
      <alignment horizontal="left"/>
    </xf>
    <xf numFmtId="170" fontId="0" fillId="0" borderId="50" xfId="0" applyNumberFormat="1" applyBorder="1" applyAlignment="1">
      <alignment horizontal="left"/>
    </xf>
    <xf numFmtId="170" fontId="0" fillId="0" borderId="80" xfId="0" applyNumberFormat="1" applyBorder="1"/>
    <xf numFmtId="0" fontId="2" fillId="0" borderId="20" xfId="0" applyFont="1" applyBorder="1" applyAlignment="1">
      <alignment horizontal="left"/>
    </xf>
    <xf numFmtId="170" fontId="54" fillId="0" borderId="54" xfId="0" applyNumberFormat="1" applyFont="1" applyBorder="1" applyAlignment="1">
      <alignment horizontal="left" wrapText="1"/>
    </xf>
    <xf numFmtId="170" fontId="71" fillId="0" borderId="11" xfId="0" applyNumberFormat="1" applyFont="1" applyBorder="1" applyAlignment="1">
      <alignment horizontal="left" wrapText="1"/>
    </xf>
    <xf numFmtId="3" fontId="100" fillId="0" borderId="0" xfId="0" applyNumberFormat="1" applyFont="1"/>
    <xf numFmtId="0" fontId="0" fillId="0" borderId="0" xfId="0"/>
    <xf numFmtId="0" fontId="1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0" xfId="0"/>
    <xf numFmtId="170" fontId="71" fillId="0" borderId="44" xfId="0" applyNumberFormat="1" applyFont="1" applyBorder="1" applyAlignment="1">
      <alignment horizontal="left" wrapText="1"/>
    </xf>
    <xf numFmtId="3" fontId="71" fillId="0" borderId="0" xfId="0" applyNumberFormat="1" applyFont="1" applyAlignment="1">
      <alignment horizontal="right"/>
    </xf>
    <xf numFmtId="0" fontId="71" fillId="0" borderId="0" xfId="0" applyFont="1"/>
    <xf numFmtId="0" fontId="71" fillId="0" borderId="44" xfId="0" applyFont="1" applyBorder="1" applyAlignment="1">
      <alignment horizontal="left"/>
    </xf>
    <xf numFmtId="0" fontId="71" fillId="0" borderId="44" xfId="0" applyFont="1" applyBorder="1" applyAlignment="1">
      <alignment horizontal="left" wrapText="1"/>
    </xf>
    <xf numFmtId="3" fontId="71" fillId="0" borderId="0" xfId="0" applyNumberFormat="1" applyFont="1"/>
    <xf numFmtId="0" fontId="71" fillId="0" borderId="0" xfId="0" applyFont="1" applyAlignment="1">
      <alignment horizontal="left"/>
    </xf>
    <xf numFmtId="170" fontId="54" fillId="0" borderId="0" xfId="0" applyNumberFormat="1" applyFont="1" applyBorder="1" applyAlignment="1">
      <alignment horizontal="right"/>
    </xf>
    <xf numFmtId="0" fontId="54" fillId="0" borderId="0" xfId="0" applyFont="1" applyBorder="1" applyAlignment="1">
      <alignment wrapText="1"/>
    </xf>
    <xf numFmtId="170" fontId="53" fillId="0" borderId="36" xfId="0" applyNumberFormat="1" applyFont="1" applyBorder="1" applyAlignment="1">
      <alignment horizontal="center"/>
    </xf>
    <xf numFmtId="0" fontId="53" fillId="0" borderId="48" xfId="0" applyFont="1" applyBorder="1"/>
    <xf numFmtId="170" fontId="71" fillId="0" borderId="44" xfId="0" applyNumberFormat="1" applyFont="1" applyBorder="1" applyAlignment="1">
      <alignment horizontal="left"/>
    </xf>
    <xf numFmtId="3" fontId="71" fillId="0" borderId="0" xfId="0" applyNumberFormat="1" applyFont="1" applyAlignment="1">
      <alignment horizontal="right" wrapText="1"/>
    </xf>
    <xf numFmtId="3" fontId="71" fillId="0" borderId="0" xfId="0" applyNumberFormat="1" applyFont="1" applyAlignment="1">
      <alignment horizontal="left"/>
    </xf>
    <xf numFmtId="170" fontId="71" fillId="0" borderId="44" xfId="0" applyNumberFormat="1" applyFont="1" applyBorder="1" applyAlignment="1">
      <alignment horizontal="right" wrapText="1"/>
    </xf>
    <xf numFmtId="3" fontId="71" fillId="0" borderId="0" xfId="0" applyNumberFormat="1" applyFont="1" applyAlignment="1">
      <alignment horizontal="left" wrapText="1"/>
    </xf>
    <xf numFmtId="0" fontId="0" fillId="0" borderId="0" xfId="0"/>
    <xf numFmtId="3" fontId="2" fillId="0" borderId="0" xfId="0" applyNumberFormat="1" applyFont="1"/>
    <xf numFmtId="0" fontId="0" fillId="0" borderId="0" xfId="0"/>
    <xf numFmtId="0" fontId="0" fillId="0" borderId="0" xfId="0"/>
    <xf numFmtId="0" fontId="56" fillId="0" borderId="0" xfId="0" applyFont="1" applyBorder="1"/>
    <xf numFmtId="0" fontId="57" fillId="0" borderId="0" xfId="0" applyFont="1" applyBorder="1"/>
    <xf numFmtId="164" fontId="57" fillId="0" borderId="0" xfId="0" applyNumberFormat="1" applyFont="1" applyBorder="1"/>
    <xf numFmtId="0" fontId="55" fillId="0" borderId="0" xfId="0" applyFont="1" applyBorder="1"/>
    <xf numFmtId="0" fontId="58" fillId="0" borderId="0" xfId="0" applyFont="1" applyBorder="1"/>
    <xf numFmtId="164" fontId="58" fillId="0" borderId="0" xfId="0" applyNumberFormat="1" applyFont="1" applyBorder="1"/>
    <xf numFmtId="0" fontId="16" fillId="0" borderId="0" xfId="0" applyFont="1" applyBorder="1"/>
    <xf numFmtId="164" fontId="58" fillId="0" borderId="0" xfId="0" applyNumberFormat="1" applyFont="1" applyBorder="1" applyAlignment="1">
      <alignment horizontal="center"/>
    </xf>
    <xf numFmtId="170" fontId="69" fillId="0" borderId="0" xfId="0" applyNumberFormat="1" applyFont="1" applyBorder="1" applyAlignment="1">
      <alignment horizontal="center" wrapText="1"/>
    </xf>
    <xf numFmtId="0" fontId="60" fillId="0" borderId="0" xfId="0" applyFont="1" applyBorder="1"/>
    <xf numFmtId="170" fontId="56" fillId="0" borderId="0" xfId="0" applyNumberFormat="1" applyFont="1" applyBorder="1"/>
    <xf numFmtId="0" fontId="61" fillId="0" borderId="0" xfId="0" applyFont="1" applyBorder="1"/>
    <xf numFmtId="170" fontId="78" fillId="0" borderId="0" xfId="0" applyNumberFormat="1" applyFont="1" applyBorder="1" applyAlignment="1">
      <alignment horizontal="left"/>
    </xf>
    <xf numFmtId="0" fontId="55" fillId="0" borderId="48" xfId="0" applyFont="1" applyBorder="1"/>
    <xf numFmtId="0" fontId="16" fillId="0" borderId="36" xfId="0" applyFont="1" applyBorder="1"/>
    <xf numFmtId="170" fontId="60" fillId="0" borderId="34" xfId="0" applyNumberFormat="1" applyFont="1" applyBorder="1"/>
    <xf numFmtId="170" fontId="60" fillId="0" borderId="69" xfId="0" applyNumberFormat="1" applyFont="1" applyBorder="1"/>
    <xf numFmtId="170" fontId="56" fillId="0" borderId="7" xfId="0" applyNumberFormat="1" applyFont="1" applyBorder="1"/>
    <xf numFmtId="170" fontId="73" fillId="0" borderId="23" xfId="0" applyNumberFormat="1" applyFont="1" applyBorder="1"/>
    <xf numFmtId="170" fontId="73" fillId="0" borderId="13" xfId="0" applyNumberFormat="1" applyFont="1" applyBorder="1"/>
    <xf numFmtId="170" fontId="78" fillId="0" borderId="7" xfId="0" applyNumberFormat="1" applyFont="1" applyBorder="1" applyAlignment="1">
      <alignment horizontal="left"/>
    </xf>
    <xf numFmtId="170" fontId="73" fillId="0" borderId="10" xfId="0" applyNumberFormat="1" applyFont="1" applyBorder="1"/>
    <xf numFmtId="170" fontId="73" fillId="0" borderId="69" xfId="0" applyNumberFormat="1" applyFont="1" applyBorder="1"/>
    <xf numFmtId="170" fontId="73" fillId="0" borderId="79" xfId="0" applyNumberFormat="1" applyFont="1" applyBorder="1"/>
    <xf numFmtId="0" fontId="0" fillId="0" borderId="0" xfId="0"/>
    <xf numFmtId="170" fontId="0" fillId="0" borderId="4" xfId="0" applyNumberFormat="1" applyBorder="1" applyAlignment="1">
      <alignment horizontal="left"/>
    </xf>
    <xf numFmtId="0" fontId="0" fillId="0" borderId="4" xfId="0" applyBorder="1"/>
    <xf numFmtId="3" fontId="74" fillId="7" borderId="60" xfId="5" applyNumberFormat="1" applyFont="1" applyFill="1" applyBorder="1" applyAlignment="1">
      <alignment horizontal="right"/>
    </xf>
    <xf numFmtId="49" fontId="74" fillId="7" borderId="19" xfId="0" applyNumberFormat="1" applyFont="1" applyFill="1" applyBorder="1" applyAlignment="1">
      <alignment horizontal="center"/>
    </xf>
    <xf numFmtId="0" fontId="74" fillId="7" borderId="6" xfId="0" applyFont="1" applyFill="1" applyBorder="1" applyAlignment="1">
      <alignment wrapText="1"/>
    </xf>
    <xf numFmtId="3" fontId="74" fillId="7" borderId="6" xfId="5" applyNumberFormat="1" applyFont="1" applyFill="1" applyBorder="1" applyAlignment="1">
      <alignment horizontal="right"/>
    </xf>
    <xf numFmtId="3" fontId="74" fillId="7" borderId="7" xfId="5" applyNumberFormat="1" applyFont="1" applyFill="1" applyBorder="1" applyAlignment="1">
      <alignment horizontal="right"/>
    </xf>
    <xf numFmtId="3" fontId="75" fillId="5" borderId="42" xfId="5" applyNumberFormat="1" applyFont="1" applyFill="1" applyBorder="1" applyAlignment="1">
      <alignment horizontal="right" vertical="center"/>
    </xf>
    <xf numFmtId="3" fontId="74" fillId="7" borderId="56" xfId="5" applyNumberFormat="1" applyFont="1" applyFill="1" applyBorder="1" applyAlignment="1">
      <alignment horizontal="right"/>
    </xf>
    <xf numFmtId="3" fontId="75" fillId="5" borderId="73" xfId="5" applyNumberFormat="1" applyFont="1" applyFill="1" applyBorder="1" applyAlignment="1">
      <alignment horizontal="right" vertical="center"/>
    </xf>
    <xf numFmtId="3" fontId="111" fillId="7" borderId="5" xfId="5" applyNumberFormat="1" applyFont="1" applyFill="1" applyBorder="1" applyAlignment="1">
      <alignment horizontal="right"/>
    </xf>
    <xf numFmtId="3" fontId="111" fillId="7" borderId="60" xfId="5" applyNumberFormat="1" applyFont="1" applyFill="1" applyBorder="1" applyAlignment="1">
      <alignment horizontal="right"/>
    </xf>
    <xf numFmtId="3" fontId="112" fillId="5" borderId="42" xfId="5" applyNumberFormat="1" applyFont="1" applyFill="1" applyBorder="1" applyAlignment="1">
      <alignment horizontal="right" vertical="center"/>
    </xf>
    <xf numFmtId="49" fontId="111" fillId="7" borderId="16" xfId="0" applyNumberFormat="1" applyFont="1" applyFill="1" applyBorder="1" applyAlignment="1">
      <alignment horizontal="center"/>
    </xf>
    <xf numFmtId="0" fontId="74" fillId="7" borderId="4" xfId="0" applyFont="1" applyFill="1" applyBorder="1" applyAlignment="1">
      <alignment wrapText="1"/>
    </xf>
    <xf numFmtId="3" fontId="74" fillId="7" borderId="4" xfId="5" applyNumberFormat="1" applyFont="1" applyFill="1" applyBorder="1" applyAlignment="1">
      <alignment horizontal="right"/>
    </xf>
    <xf numFmtId="3" fontId="74" fillId="7" borderId="62" xfId="5" applyNumberFormat="1" applyFont="1" applyFill="1" applyBorder="1" applyAlignment="1">
      <alignment horizontal="right"/>
    </xf>
    <xf numFmtId="3" fontId="75" fillId="5" borderId="41" xfId="5" applyNumberFormat="1" applyFont="1" applyFill="1" applyBorder="1" applyAlignment="1">
      <alignment horizontal="right" vertical="center"/>
    </xf>
    <xf numFmtId="49" fontId="111" fillId="7" borderId="54" xfId="0" applyNumberFormat="1" applyFont="1" applyFill="1" applyBorder="1" applyAlignment="1">
      <alignment horizontal="center"/>
    </xf>
    <xf numFmtId="0" fontId="74" fillId="7" borderId="43" xfId="0" applyFont="1" applyFill="1" applyBorder="1" applyAlignment="1">
      <alignment wrapText="1"/>
    </xf>
    <xf numFmtId="3" fontId="74" fillId="7" borderId="43" xfId="5" applyNumberFormat="1" applyFont="1" applyFill="1" applyBorder="1" applyAlignment="1">
      <alignment horizontal="right"/>
    </xf>
    <xf numFmtId="3" fontId="74" fillId="7" borderId="61" xfId="5" applyNumberFormat="1" applyFont="1" applyFill="1" applyBorder="1" applyAlignment="1">
      <alignment horizontal="right"/>
    </xf>
    <xf numFmtId="3" fontId="75" fillId="5" borderId="71" xfId="5" applyNumberFormat="1" applyFont="1" applyFill="1" applyBorder="1" applyAlignment="1">
      <alignment horizontal="right" vertical="center"/>
    </xf>
    <xf numFmtId="3" fontId="75" fillId="7" borderId="68" xfId="0" applyNumberFormat="1" applyFont="1" applyFill="1" applyBorder="1" applyAlignment="1">
      <alignment horizontal="right"/>
    </xf>
    <xf numFmtId="3" fontId="75" fillId="7" borderId="69" xfId="0" applyNumberFormat="1" applyFont="1" applyFill="1" applyBorder="1" applyAlignment="1">
      <alignment horizontal="right"/>
    </xf>
    <xf numFmtId="3" fontId="75" fillId="7" borderId="33" xfId="0" applyNumberFormat="1" applyFont="1" applyFill="1" applyBorder="1" applyAlignment="1">
      <alignment horizontal="right"/>
    </xf>
    <xf numFmtId="170" fontId="74" fillId="7" borderId="44" xfId="0" applyNumberFormat="1" applyFont="1" applyFill="1" applyBorder="1"/>
    <xf numFmtId="168" fontId="74" fillId="7" borderId="0" xfId="0" applyNumberFormat="1" applyFont="1" applyFill="1"/>
    <xf numFmtId="0" fontId="92" fillId="7" borderId="0" xfId="0" applyFont="1" applyFill="1"/>
    <xf numFmtId="49" fontId="74" fillId="7" borderId="17" xfId="0" applyNumberFormat="1" applyFont="1" applyFill="1" applyBorder="1" applyAlignment="1">
      <alignment horizontal="center"/>
    </xf>
    <xf numFmtId="0" fontId="74" fillId="7" borderId="52" xfId="0" applyFont="1" applyFill="1" applyBorder="1" applyAlignment="1">
      <alignment wrapText="1"/>
    </xf>
    <xf numFmtId="3" fontId="74" fillId="7" borderId="52" xfId="5" applyNumberFormat="1" applyFont="1" applyFill="1" applyBorder="1" applyAlignment="1">
      <alignment horizontal="right"/>
    </xf>
    <xf numFmtId="3" fontId="74" fillId="7" borderId="52" xfId="0" applyNumberFormat="1" applyFont="1" applyFill="1" applyBorder="1"/>
    <xf numFmtId="3" fontId="74" fillId="7" borderId="64" xfId="0" applyNumberFormat="1" applyFont="1" applyFill="1" applyBorder="1"/>
    <xf numFmtId="0" fontId="75" fillId="7" borderId="6" xfId="0" applyFont="1" applyFill="1" applyBorder="1" applyAlignment="1">
      <alignment wrapText="1"/>
    </xf>
    <xf numFmtId="3" fontId="75" fillId="7" borderId="5" xfId="0" applyNumberFormat="1" applyFont="1" applyFill="1" applyBorder="1" applyAlignment="1">
      <alignment horizontal="right"/>
    </xf>
    <xf numFmtId="3" fontId="75" fillId="7" borderId="60" xfId="0" applyNumberFormat="1" applyFont="1" applyFill="1" applyBorder="1" applyAlignment="1">
      <alignment horizontal="right"/>
    </xf>
    <xf numFmtId="3" fontId="75" fillId="7" borderId="27" xfId="0" applyNumberFormat="1" applyFont="1" applyFill="1" applyBorder="1" applyAlignment="1">
      <alignment horizontal="right"/>
    </xf>
    <xf numFmtId="49" fontId="75" fillId="7" borderId="11" xfId="0" applyNumberFormat="1" applyFont="1" applyFill="1" applyBorder="1" applyAlignment="1">
      <alignment wrapText="1"/>
    </xf>
    <xf numFmtId="0" fontId="75" fillId="7" borderId="12" xfId="0" applyFont="1" applyFill="1" applyBorder="1" applyAlignment="1">
      <alignment wrapText="1"/>
    </xf>
    <xf numFmtId="3" fontId="75" fillId="7" borderId="12" xfId="0" applyNumberFormat="1" applyFont="1" applyFill="1" applyBorder="1" applyAlignment="1">
      <alignment horizontal="right"/>
    </xf>
    <xf numFmtId="3" fontId="75" fillId="7" borderId="56" xfId="0" applyNumberFormat="1" applyFont="1" applyFill="1" applyBorder="1" applyAlignment="1">
      <alignment horizontal="right"/>
    </xf>
    <xf numFmtId="3" fontId="75" fillId="7" borderId="78" xfId="0" applyNumberFormat="1" applyFont="1" applyFill="1" applyBorder="1" applyAlignment="1">
      <alignment horizontal="right"/>
    </xf>
    <xf numFmtId="170" fontId="74" fillId="7" borderId="44" xfId="5" applyNumberFormat="1" applyFont="1" applyFill="1" applyBorder="1" applyAlignment="1">
      <alignment horizontal="right"/>
    </xf>
    <xf numFmtId="170" fontId="75" fillId="7" borderId="0" xfId="5" applyNumberFormat="1" applyFont="1" applyFill="1" applyAlignment="1">
      <alignment horizontal="right" vertical="center"/>
    </xf>
    <xf numFmtId="0" fontId="75" fillId="7" borderId="0" xfId="0" applyFont="1" applyFill="1" applyAlignment="1">
      <alignment horizontal="center"/>
    </xf>
    <xf numFmtId="0" fontId="76" fillId="7" borderId="0" xfId="0" applyFont="1" applyFill="1" applyAlignment="1">
      <alignment horizontal="center"/>
    </xf>
    <xf numFmtId="49" fontId="74" fillId="7" borderId="19" xfId="0" applyNumberFormat="1" applyFont="1" applyFill="1" applyBorder="1" applyAlignment="1">
      <alignment horizontal="center" vertical="center"/>
    </xf>
    <xf numFmtId="170" fontId="74" fillId="7" borderId="44" xfId="0" applyNumberFormat="1" applyFont="1" applyFill="1" applyBorder="1" applyAlignment="1">
      <alignment horizontal="right"/>
    </xf>
    <xf numFmtId="0" fontId="75" fillId="7" borderId="33" xfId="0" applyFont="1" applyFill="1" applyBorder="1" applyAlignment="1">
      <alignment wrapText="1"/>
    </xf>
    <xf numFmtId="0" fontId="74" fillId="7" borderId="26" xfId="0" applyFont="1" applyFill="1" applyBorder="1" applyAlignment="1">
      <alignment wrapText="1"/>
    </xf>
    <xf numFmtId="170" fontId="75" fillId="7" borderId="44" xfId="0" applyNumberFormat="1" applyFont="1" applyFill="1" applyBorder="1" applyAlignment="1">
      <alignment horizontal="right"/>
    </xf>
    <xf numFmtId="0" fontId="74" fillId="7" borderId="68" xfId="0" applyFont="1" applyFill="1" applyBorder="1" applyAlignment="1">
      <alignment wrapText="1"/>
    </xf>
    <xf numFmtId="170" fontId="75" fillId="7" borderId="43" xfId="0" applyNumberFormat="1" applyFont="1" applyFill="1" applyBorder="1" applyAlignment="1">
      <alignment horizontal="right"/>
    </xf>
    <xf numFmtId="170" fontId="75" fillId="7" borderId="12" xfId="0" applyNumberFormat="1" applyFont="1" applyFill="1" applyBorder="1" applyAlignment="1">
      <alignment horizontal="right"/>
    </xf>
    <xf numFmtId="170" fontId="75" fillId="7" borderId="56" xfId="0" applyNumberFormat="1" applyFont="1" applyFill="1" applyBorder="1" applyAlignment="1">
      <alignment horizontal="right"/>
    </xf>
    <xf numFmtId="170" fontId="75" fillId="7" borderId="77" xfId="0" applyNumberFormat="1" applyFont="1" applyFill="1" applyBorder="1" applyAlignment="1">
      <alignment horizontal="right"/>
    </xf>
    <xf numFmtId="170" fontId="75" fillId="7" borderId="0" xfId="0" applyNumberFormat="1" applyFont="1" applyFill="1" applyAlignment="1">
      <alignment horizontal="right"/>
    </xf>
    <xf numFmtId="0" fontId="75" fillId="7" borderId="26" xfId="0" applyFont="1" applyFill="1" applyBorder="1" applyAlignment="1">
      <alignment wrapText="1"/>
    </xf>
    <xf numFmtId="10" fontId="75" fillId="7" borderId="26" xfId="0" applyNumberFormat="1" applyFont="1" applyFill="1" applyBorder="1" applyAlignment="1">
      <alignment horizontal="right"/>
    </xf>
    <xf numFmtId="10" fontId="75" fillId="7" borderId="12" xfId="0" applyNumberFormat="1" applyFont="1" applyFill="1" applyBorder="1" applyAlignment="1">
      <alignment horizontal="right"/>
    </xf>
    <xf numFmtId="10" fontId="75" fillId="7" borderId="56" xfId="0" applyNumberFormat="1" applyFont="1" applyFill="1" applyBorder="1" applyAlignment="1">
      <alignment horizontal="right"/>
    </xf>
    <xf numFmtId="10" fontId="75" fillId="7" borderId="77" xfId="0" applyNumberFormat="1" applyFont="1" applyFill="1" applyBorder="1" applyAlignment="1">
      <alignment horizontal="right"/>
    </xf>
    <xf numFmtId="49" fontId="74" fillId="7" borderId="14" xfId="0" applyNumberFormat="1" applyFont="1" applyFill="1" applyBorder="1" applyAlignment="1">
      <alignment horizontal="left" wrapText="1"/>
    </xf>
    <xf numFmtId="3" fontId="74" fillId="7" borderId="5" xfId="5" applyNumberFormat="1" applyFont="1" applyFill="1" applyBorder="1" applyAlignment="1">
      <alignment horizontal="center" wrapText="1"/>
    </xf>
    <xf numFmtId="3" fontId="74" fillId="7" borderId="60" xfId="5" applyNumberFormat="1" applyFont="1" applyFill="1" applyBorder="1" applyAlignment="1">
      <alignment horizontal="center" wrapText="1"/>
    </xf>
    <xf numFmtId="3" fontId="74" fillId="7" borderId="15" xfId="5" applyNumberFormat="1" applyFont="1" applyFill="1" applyBorder="1" applyAlignment="1">
      <alignment horizontal="right"/>
    </xf>
    <xf numFmtId="0" fontId="74" fillId="7" borderId="5" xfId="0" applyFont="1" applyFill="1" applyBorder="1"/>
    <xf numFmtId="49" fontId="74" fillId="7" borderId="16" xfId="0" applyNumberFormat="1" applyFont="1" applyFill="1" applyBorder="1" applyAlignment="1">
      <alignment horizontal="center"/>
    </xf>
    <xf numFmtId="3" fontId="40" fillId="7" borderId="4" xfId="5" applyNumberFormat="1" applyFont="1" applyFill="1" applyBorder="1" applyAlignment="1">
      <alignment horizontal="right"/>
    </xf>
    <xf numFmtId="49" fontId="74" fillId="7" borderId="44" xfId="0" applyNumberFormat="1" applyFont="1" applyFill="1" applyBorder="1" applyAlignment="1">
      <alignment horizontal="center"/>
    </xf>
    <xf numFmtId="3" fontId="74" fillId="7" borderId="6" xfId="0" applyNumberFormat="1" applyFont="1" applyFill="1" applyBorder="1" applyAlignment="1">
      <alignment horizontal="right"/>
    </xf>
    <xf numFmtId="3" fontId="74" fillId="7" borderId="7" xfId="0" applyNumberFormat="1" applyFont="1" applyFill="1" applyBorder="1" applyAlignment="1">
      <alignment horizontal="right"/>
    </xf>
    <xf numFmtId="49" fontId="75" fillId="7" borderId="33" xfId="0" applyNumberFormat="1" applyFont="1" applyFill="1" applyBorder="1"/>
    <xf numFmtId="3" fontId="75" fillId="7" borderId="26" xfId="0" applyNumberFormat="1" applyFont="1" applyFill="1" applyBorder="1" applyAlignment="1">
      <alignment horizontal="right"/>
    </xf>
    <xf numFmtId="169" fontId="74" fillId="7" borderId="0" xfId="0" applyNumberFormat="1" applyFont="1" applyFill="1"/>
    <xf numFmtId="3" fontId="74" fillId="7" borderId="5" xfId="0" applyNumberFormat="1" applyFont="1" applyFill="1" applyBorder="1"/>
    <xf numFmtId="3" fontId="74" fillId="7" borderId="60" xfId="0" applyNumberFormat="1" applyFont="1" applyFill="1" applyBorder="1"/>
    <xf numFmtId="3" fontId="74" fillId="7" borderId="7" xfId="0" applyNumberFormat="1" applyFont="1" applyFill="1" applyBorder="1"/>
    <xf numFmtId="3" fontId="74" fillId="7" borderId="0" xfId="5" applyNumberFormat="1" applyFont="1" applyFill="1" applyAlignment="1">
      <alignment horizontal="right"/>
    </xf>
    <xf numFmtId="49" fontId="75" fillId="7" borderId="19" xfId="0" applyNumberFormat="1" applyFont="1" applyFill="1" applyBorder="1" applyAlignment="1">
      <alignment horizontal="center"/>
    </xf>
    <xf numFmtId="3" fontId="75" fillId="7" borderId="5" xfId="5" applyNumberFormat="1" applyFont="1" applyFill="1" applyBorder="1" applyAlignment="1">
      <alignment horizontal="right"/>
    </xf>
    <xf numFmtId="3" fontId="75" fillId="7" borderId="60" xfId="5" applyNumberFormat="1" applyFont="1" applyFill="1" applyBorder="1" applyAlignment="1">
      <alignment horizontal="right"/>
    </xf>
    <xf numFmtId="1" fontId="74" fillId="7" borderId="0" xfId="0" applyNumberFormat="1" applyFont="1" applyFill="1"/>
    <xf numFmtId="170" fontId="95" fillId="7" borderId="0" xfId="5" applyNumberFormat="1" applyFont="1" applyFill="1" applyAlignment="1">
      <alignment horizontal="right"/>
    </xf>
    <xf numFmtId="3" fontId="74" fillId="7" borderId="52" xfId="0" applyNumberFormat="1" applyFont="1" applyFill="1" applyBorder="1" applyAlignment="1">
      <alignment horizontal="right"/>
    </xf>
    <xf numFmtId="3" fontId="74" fillId="7" borderId="64" xfId="0" applyNumberFormat="1" applyFont="1" applyFill="1" applyBorder="1" applyAlignment="1">
      <alignment horizontal="right"/>
    </xf>
    <xf numFmtId="0" fontId="75" fillId="7" borderId="33" xfId="0" applyFont="1" applyFill="1" applyBorder="1"/>
    <xf numFmtId="170" fontId="96" fillId="7" borderId="0" xfId="0" applyNumberFormat="1" applyFont="1" applyFill="1" applyAlignment="1">
      <alignment horizontal="right"/>
    </xf>
    <xf numFmtId="169" fontId="92" fillId="7" borderId="0" xfId="0" applyNumberFormat="1" applyFont="1" applyFill="1"/>
    <xf numFmtId="0" fontId="74" fillId="7" borderId="6" xfId="0" applyFont="1" applyFill="1" applyBorder="1"/>
    <xf numFmtId="169" fontId="74" fillId="7" borderId="6" xfId="0" applyNumberFormat="1" applyFont="1" applyFill="1" applyBorder="1"/>
    <xf numFmtId="169" fontId="74" fillId="7" borderId="7" xfId="0" applyNumberFormat="1" applyFont="1" applyFill="1" applyBorder="1"/>
    <xf numFmtId="169" fontId="74" fillId="7" borderId="53" xfId="0" applyNumberFormat="1" applyFont="1" applyFill="1" applyBorder="1"/>
    <xf numFmtId="0" fontId="74" fillId="7" borderId="57" xfId="0" applyFont="1" applyFill="1" applyBorder="1"/>
    <xf numFmtId="0" fontId="74" fillId="7" borderId="43" xfId="0" applyFont="1" applyFill="1" applyBorder="1"/>
    <xf numFmtId="10" fontId="92" fillId="7" borderId="43" xfId="0" applyNumberFormat="1" applyFont="1" applyFill="1" applyBorder="1"/>
    <xf numFmtId="10" fontId="92" fillId="7" borderId="55" xfId="0" applyNumberFormat="1" applyFont="1" applyFill="1" applyBorder="1"/>
    <xf numFmtId="3" fontId="75" fillId="4" borderId="41" xfId="5" applyNumberFormat="1" applyFont="1" applyFill="1" applyBorder="1" applyAlignment="1">
      <alignment horizontal="right" vertical="center"/>
    </xf>
    <xf numFmtId="3" fontId="74" fillId="0" borderId="5" xfId="5" applyNumberFormat="1" applyFont="1" applyBorder="1" applyAlignment="1">
      <alignment horizontal="right" vertical="center" wrapText="1"/>
    </xf>
    <xf numFmtId="3" fontId="75" fillId="0" borderId="5" xfId="5" applyNumberFormat="1" applyFont="1" applyBorder="1" applyAlignment="1">
      <alignment horizontal="right" vertical="center" wrapText="1"/>
    </xf>
    <xf numFmtId="3" fontId="74" fillId="0" borderId="5" xfId="5" applyNumberFormat="1" applyFont="1" applyBorder="1" applyAlignment="1">
      <alignment horizontal="center" vertical="center" wrapText="1"/>
    </xf>
    <xf numFmtId="3" fontId="75" fillId="0" borderId="60" xfId="5" applyNumberFormat="1" applyFont="1" applyBorder="1" applyAlignment="1">
      <alignment horizontal="right" vertical="center" wrapText="1"/>
    </xf>
    <xf numFmtId="3" fontId="75" fillId="4" borderId="42" xfId="5" applyNumberFormat="1" applyFont="1" applyFill="1" applyBorder="1" applyAlignment="1">
      <alignment horizontal="right" vertical="center"/>
    </xf>
    <xf numFmtId="49" fontId="74" fillId="7" borderId="16" xfId="0" applyNumberFormat="1" applyFont="1" applyFill="1" applyBorder="1" applyAlignment="1">
      <alignment horizontal="center" vertical="center"/>
    </xf>
    <xf numFmtId="3" fontId="74" fillId="7" borderId="4" xfId="5" applyNumberFormat="1" applyFont="1" applyFill="1" applyBorder="1" applyAlignment="1">
      <alignment horizontal="right" vertical="center" wrapText="1"/>
    </xf>
    <xf numFmtId="3" fontId="75" fillId="7" borderId="4" xfId="5" applyNumberFormat="1" applyFont="1" applyFill="1" applyBorder="1" applyAlignment="1">
      <alignment horizontal="right" vertical="center" wrapText="1"/>
    </xf>
    <xf numFmtId="3" fontId="74" fillId="7" borderId="4" xfId="5" applyNumberFormat="1" applyFont="1" applyFill="1" applyBorder="1" applyAlignment="1">
      <alignment horizontal="center" vertical="center" wrapText="1"/>
    </xf>
    <xf numFmtId="3" fontId="75" fillId="7" borderId="62" xfId="5" applyNumberFormat="1" applyFont="1" applyFill="1" applyBorder="1" applyAlignment="1">
      <alignment horizontal="right" vertical="center" wrapText="1"/>
    </xf>
    <xf numFmtId="3" fontId="75" fillId="7" borderId="73" xfId="5" applyNumberFormat="1" applyFont="1" applyFill="1" applyBorder="1" applyAlignment="1">
      <alignment horizontal="right" vertical="center"/>
    </xf>
    <xf numFmtId="3" fontId="74" fillId="7" borderId="23" xfId="5" applyNumberFormat="1" applyFont="1" applyFill="1" applyBorder="1" applyAlignment="1">
      <alignment horizontal="right"/>
    </xf>
    <xf numFmtId="3" fontId="93" fillId="5" borderId="42" xfId="5" applyNumberFormat="1" applyFont="1" applyFill="1" applyBorder="1" applyAlignment="1">
      <alignment horizontal="right" vertical="center"/>
    </xf>
    <xf numFmtId="3" fontId="75" fillId="7" borderId="42" xfId="0" applyNumberFormat="1" applyFont="1" applyFill="1" applyBorder="1"/>
    <xf numFmtId="49" fontId="75" fillId="3" borderId="46" xfId="0" applyNumberFormat="1" applyFont="1" applyFill="1" applyBorder="1" applyAlignment="1">
      <alignment wrapText="1"/>
    </xf>
    <xf numFmtId="0" fontId="74" fillId="3" borderId="9" xfId="0" applyFont="1" applyFill="1" applyBorder="1" applyAlignment="1">
      <alignment wrapText="1"/>
    </xf>
    <xf numFmtId="3" fontId="75" fillId="3" borderId="9" xfId="0" applyNumberFormat="1" applyFont="1" applyFill="1" applyBorder="1" applyAlignment="1">
      <alignment horizontal="right"/>
    </xf>
    <xf numFmtId="3" fontId="75" fillId="3" borderId="10" xfId="0" applyNumberFormat="1" applyFont="1" applyFill="1" applyBorder="1" applyAlignment="1">
      <alignment horizontal="right"/>
    </xf>
    <xf numFmtId="49" fontId="75" fillId="7" borderId="14" xfId="0" applyNumberFormat="1" applyFont="1" applyFill="1" applyBorder="1" applyAlignment="1">
      <alignment wrapText="1"/>
    </xf>
    <xf numFmtId="49" fontId="75" fillId="3" borderId="27" xfId="0" applyNumberFormat="1" applyFont="1" applyFill="1" applyBorder="1" applyAlignment="1">
      <alignment wrapText="1"/>
    </xf>
    <xf numFmtId="0" fontId="75" fillId="3" borderId="5" xfId="0" applyFont="1" applyFill="1" applyBorder="1" applyAlignment="1">
      <alignment wrapText="1"/>
    </xf>
    <xf numFmtId="3" fontId="75" fillId="3" borderId="5" xfId="0" applyNumberFormat="1" applyFont="1" applyFill="1" applyBorder="1" applyAlignment="1">
      <alignment horizontal="right"/>
    </xf>
    <xf numFmtId="3" fontId="75" fillId="3" borderId="60" xfId="0" applyNumberFormat="1" applyFont="1" applyFill="1" applyBorder="1" applyAlignment="1">
      <alignment horizontal="right"/>
    </xf>
    <xf numFmtId="3" fontId="75" fillId="3" borderId="42" xfId="0" applyNumberFormat="1" applyFont="1" applyFill="1" applyBorder="1" applyAlignment="1">
      <alignment horizontal="right"/>
    </xf>
    <xf numFmtId="3" fontId="75" fillId="4" borderId="41" xfId="5" applyNumberFormat="1" applyFont="1" applyFill="1" applyBorder="1" applyAlignment="1">
      <alignment horizontal="right"/>
    </xf>
    <xf numFmtId="3" fontId="75" fillId="4" borderId="42" xfId="5" applyNumberFormat="1" applyFont="1" applyFill="1" applyBorder="1" applyAlignment="1">
      <alignment horizontal="right"/>
    </xf>
    <xf numFmtId="49" fontId="74" fillId="0" borderId="14" xfId="0" applyNumberFormat="1" applyFont="1" applyBorder="1" applyAlignment="1">
      <alignment horizontal="center" wrapText="1"/>
    </xf>
    <xf numFmtId="3" fontId="75" fillId="4" borderId="71" xfId="5" applyNumberFormat="1" applyFont="1" applyFill="1" applyBorder="1" applyAlignment="1">
      <alignment horizontal="right" vertical="center"/>
    </xf>
    <xf numFmtId="49" fontId="74" fillId="0" borderId="14" xfId="0" applyNumberFormat="1" applyFont="1" applyBorder="1" applyAlignment="1">
      <alignment horizontal="left" wrapText="1"/>
    </xf>
    <xf numFmtId="3" fontId="74" fillId="0" borderId="5" xfId="5" applyNumberFormat="1" applyFont="1" applyBorder="1" applyAlignment="1">
      <alignment horizontal="center" wrapText="1"/>
    </xf>
    <xf numFmtId="3" fontId="74" fillId="0" borderId="60" xfId="5" applyNumberFormat="1" applyFont="1" applyBorder="1" applyAlignment="1">
      <alignment horizontal="center" wrapText="1"/>
    </xf>
    <xf numFmtId="49" fontId="47" fillId="0" borderId="16" xfId="0" applyNumberFormat="1" applyFont="1" applyBorder="1" applyAlignment="1">
      <alignment horizontal="left" wrapText="1"/>
    </xf>
    <xf numFmtId="0" fontId="47" fillId="0" borderId="4" xfId="0" applyFont="1" applyBorder="1"/>
    <xf numFmtId="3" fontId="47" fillId="4" borderId="23" xfId="5" applyNumberFormat="1" applyFont="1" applyFill="1" applyBorder="1" applyAlignment="1">
      <alignment horizontal="right"/>
    </xf>
    <xf numFmtId="3" fontId="74" fillId="0" borderId="5" xfId="5" quotePrefix="1" applyNumberFormat="1" applyFont="1" applyBorder="1" applyAlignment="1">
      <alignment horizontal="right"/>
    </xf>
    <xf numFmtId="0" fontId="74" fillId="0" borderId="29" xfId="0" applyFont="1" applyBorder="1" applyAlignment="1">
      <alignment wrapText="1"/>
    </xf>
    <xf numFmtId="3" fontId="74" fillId="7" borderId="4" xfId="0" applyNumberFormat="1" applyFont="1" applyFill="1" applyBorder="1" applyAlignment="1">
      <alignment horizontal="right"/>
    </xf>
    <xf numFmtId="3" fontId="74" fillId="7" borderId="62" xfId="0" applyNumberFormat="1" applyFont="1" applyFill="1" applyBorder="1" applyAlignment="1">
      <alignment horizontal="right"/>
    </xf>
    <xf numFmtId="3" fontId="74" fillId="5" borderId="23" xfId="5" applyNumberFormat="1" applyFont="1" applyFill="1" applyBorder="1" applyAlignment="1">
      <alignment horizontal="right"/>
    </xf>
    <xf numFmtId="3" fontId="74" fillId="0" borderId="4" xfId="5" applyNumberFormat="1" applyFont="1" applyBorder="1" applyAlignment="1">
      <alignment horizontal="center"/>
    </xf>
    <xf numFmtId="3" fontId="74" fillId="0" borderId="4" xfId="5" applyNumberFormat="1" applyFont="1" applyBorder="1"/>
    <xf numFmtId="3" fontId="74" fillId="0" borderId="5" xfId="5" applyNumberFormat="1" applyFont="1" applyBorder="1" applyAlignment="1">
      <alignment horizontal="center"/>
    </xf>
    <xf numFmtId="3" fontId="74" fillId="0" borderId="5" xfId="5" applyNumberFormat="1" applyFont="1" applyBorder="1"/>
    <xf numFmtId="3" fontId="75" fillId="7" borderId="77" xfId="5" applyNumberFormat="1" applyFont="1" applyFill="1" applyBorder="1" applyAlignment="1">
      <alignment horizontal="right" vertical="center"/>
    </xf>
    <xf numFmtId="0" fontId="74" fillId="0" borderId="5" xfId="0" applyFont="1" applyBorder="1"/>
    <xf numFmtId="49" fontId="74" fillId="7" borderId="11" xfId="0" applyNumberFormat="1" applyFont="1" applyFill="1" applyBorder="1" applyAlignment="1">
      <alignment horizontal="center" wrapText="1"/>
    </xf>
    <xf numFmtId="49" fontId="74" fillId="7" borderId="17" xfId="0" applyNumberFormat="1" applyFont="1" applyFill="1" applyBorder="1" applyAlignment="1">
      <alignment horizontal="center" vertical="center"/>
    </xf>
    <xf numFmtId="3" fontId="74" fillId="7" borderId="64" xfId="5" applyNumberFormat="1" applyFont="1" applyFill="1" applyBorder="1" applyAlignment="1">
      <alignment horizontal="right"/>
    </xf>
    <xf numFmtId="3" fontId="75" fillId="7" borderId="74" xfId="5" applyNumberFormat="1" applyFont="1" applyFill="1" applyBorder="1" applyAlignment="1">
      <alignment horizontal="right" vertical="center"/>
    </xf>
    <xf numFmtId="3" fontId="92" fillId="7" borderId="52" xfId="5" applyNumberFormat="1" applyFont="1" applyFill="1" applyBorder="1" applyAlignment="1">
      <alignment horizontal="right"/>
    </xf>
    <xf numFmtId="3" fontId="75" fillId="7" borderId="77" xfId="5" applyNumberFormat="1" applyFont="1" applyFill="1" applyBorder="1" applyAlignment="1">
      <alignment horizontal="right"/>
    </xf>
    <xf numFmtId="49" fontId="74" fillId="7" borderId="11" xfId="0" applyNumberFormat="1" applyFont="1" applyFill="1" applyBorder="1" applyAlignment="1">
      <alignment horizontal="left" wrapText="1"/>
    </xf>
    <xf numFmtId="3" fontId="74" fillId="7" borderId="12" xfId="5" applyNumberFormat="1" applyFont="1" applyFill="1" applyBorder="1" applyAlignment="1">
      <alignment horizontal="center" wrapText="1"/>
    </xf>
    <xf numFmtId="3" fontId="74" fillId="7" borderId="56" xfId="5" applyNumberFormat="1" applyFont="1" applyFill="1" applyBorder="1" applyAlignment="1">
      <alignment horizontal="center" wrapText="1"/>
    </xf>
    <xf numFmtId="0" fontId="74" fillId="7" borderId="12" xfId="0" applyFont="1" applyFill="1" applyBorder="1"/>
    <xf numFmtId="0" fontId="74" fillId="0" borderId="5" xfId="0" applyFont="1" applyBorder="1" applyAlignment="1">
      <alignment horizontal="left" vertical="center"/>
    </xf>
    <xf numFmtId="3" fontId="74" fillId="7" borderId="52" xfId="5" applyNumberFormat="1" applyFont="1" applyFill="1" applyBorder="1" applyAlignment="1">
      <alignment horizontal="right" vertical="center" wrapText="1"/>
    </xf>
    <xf numFmtId="3" fontId="74" fillId="7" borderId="52" xfId="5" applyNumberFormat="1" applyFont="1" applyFill="1" applyBorder="1" applyAlignment="1">
      <alignment horizontal="center" wrapText="1"/>
    </xf>
    <xf numFmtId="3" fontId="74" fillId="7" borderId="64" xfId="5" applyNumberFormat="1" applyFont="1" applyFill="1" applyBorder="1" applyAlignment="1">
      <alignment horizontal="center" wrapText="1"/>
    </xf>
    <xf numFmtId="3" fontId="74" fillId="7" borderId="40" xfId="5" applyNumberFormat="1" applyFont="1" applyFill="1" applyBorder="1" applyAlignment="1">
      <alignment horizontal="right"/>
    </xf>
    <xf numFmtId="3" fontId="74" fillId="7" borderId="12" xfId="5" quotePrefix="1" applyNumberFormat="1" applyFont="1" applyFill="1" applyBorder="1" applyAlignment="1">
      <alignment horizontal="right"/>
    </xf>
    <xf numFmtId="3" fontId="74" fillId="7" borderId="12" xfId="5" applyNumberFormat="1" applyFont="1" applyFill="1" applyBorder="1" applyAlignment="1">
      <alignment horizontal="center"/>
    </xf>
    <xf numFmtId="49" fontId="74" fillId="7" borderId="17" xfId="0" applyNumberFormat="1" applyFont="1" applyFill="1" applyBorder="1" applyAlignment="1">
      <alignment horizontal="left" wrapText="1"/>
    </xf>
    <xf numFmtId="3" fontId="74" fillId="7" borderId="45" xfId="5" applyNumberFormat="1" applyFont="1" applyFill="1" applyBorder="1" applyAlignment="1">
      <alignment horizontal="right"/>
    </xf>
    <xf numFmtId="170" fontId="102" fillId="0" borderId="46" xfId="0" applyNumberFormat="1" applyFont="1" applyBorder="1" applyAlignment="1">
      <alignment horizontal="left"/>
    </xf>
    <xf numFmtId="0" fontId="0" fillId="0" borderId="0" xfId="0" applyBorder="1"/>
    <xf numFmtId="170" fontId="102" fillId="0" borderId="4" xfId="0" applyNumberFormat="1" applyFont="1" applyBorder="1" applyAlignment="1">
      <alignment horizontal="left"/>
    </xf>
    <xf numFmtId="0" fontId="0" fillId="0" borderId="4" xfId="0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170" fontId="0" fillId="0" borderId="4" xfId="0" applyNumberFormat="1" applyFont="1" applyBorder="1"/>
    <xf numFmtId="0" fontId="102" fillId="0" borderId="20" xfId="0" applyFont="1" applyBorder="1"/>
    <xf numFmtId="169" fontId="102" fillId="0" borderId="23" xfId="1" applyNumberFormat="1" applyFont="1" applyBorder="1"/>
    <xf numFmtId="170" fontId="102" fillId="0" borderId="23" xfId="0" applyNumberFormat="1" applyFont="1" applyBorder="1"/>
    <xf numFmtId="10" fontId="102" fillId="0" borderId="23" xfId="1" applyNumberFormat="1" applyFont="1" applyBorder="1"/>
    <xf numFmtId="170" fontId="101" fillId="0" borderId="12" xfId="0" applyNumberFormat="1" applyFont="1" applyBorder="1"/>
    <xf numFmtId="0" fontId="0" fillId="0" borderId="0" xfId="0" applyFont="1" applyBorder="1" applyAlignment="1">
      <alignment horizontal="center" wrapText="1"/>
    </xf>
    <xf numFmtId="0" fontId="0" fillId="0" borderId="7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49" fontId="99" fillId="0" borderId="16" xfId="0" applyNumberFormat="1" applyFont="1" applyBorder="1" applyAlignment="1">
      <alignment horizontal="left" wrapText="1"/>
    </xf>
    <xf numFmtId="0" fontId="99" fillId="0" borderId="4" xfId="0" applyFont="1" applyBorder="1"/>
    <xf numFmtId="170" fontId="99" fillId="0" borderId="4" xfId="5" applyNumberFormat="1" applyFont="1" applyBorder="1" applyAlignment="1">
      <alignment horizontal="right"/>
    </xf>
    <xf numFmtId="170" fontId="99" fillId="0" borderId="23" xfId="5" applyNumberFormat="1" applyFont="1" applyBorder="1" applyAlignment="1">
      <alignment horizontal="right"/>
    </xf>
    <xf numFmtId="170" fontId="98" fillId="0" borderId="41" xfId="5" applyNumberFormat="1" applyFont="1" applyBorder="1" applyAlignment="1">
      <alignment horizontal="right" vertical="center"/>
    </xf>
    <xf numFmtId="170" fontId="99" fillId="7" borderId="52" xfId="5" applyNumberFormat="1" applyFont="1" applyFill="1" applyBorder="1" applyAlignment="1">
      <alignment horizontal="right"/>
    </xf>
    <xf numFmtId="170" fontId="99" fillId="7" borderId="40" xfId="5" applyNumberFormat="1" applyFont="1" applyFill="1" applyBorder="1" applyAlignment="1">
      <alignment horizontal="right"/>
    </xf>
    <xf numFmtId="170" fontId="98" fillId="7" borderId="48" xfId="5" applyNumberFormat="1" applyFont="1" applyFill="1" applyBorder="1" applyAlignment="1">
      <alignment horizontal="right" vertical="center"/>
    </xf>
    <xf numFmtId="49" fontId="99" fillId="0" borderId="14" xfId="0" applyNumberFormat="1" applyFont="1" applyBorder="1" applyAlignment="1">
      <alignment horizontal="left" wrapText="1"/>
    </xf>
    <xf numFmtId="0" fontId="99" fillId="0" borderId="5" xfId="0" applyFont="1" applyBorder="1"/>
    <xf numFmtId="170" fontId="98" fillId="0" borderId="42" xfId="5" applyNumberFormat="1" applyFont="1" applyBorder="1" applyAlignment="1">
      <alignment horizontal="right" vertical="center"/>
    </xf>
    <xf numFmtId="49" fontId="99" fillId="7" borderId="14" xfId="0" applyNumberFormat="1" applyFont="1" applyFill="1" applyBorder="1" applyAlignment="1">
      <alignment horizontal="center" vertical="center"/>
    </xf>
    <xf numFmtId="0" fontId="99" fillId="7" borderId="5" xfId="0" applyFont="1" applyFill="1" applyBorder="1" applyAlignment="1">
      <alignment wrapText="1"/>
    </xf>
    <xf numFmtId="170" fontId="99" fillId="7" borderId="5" xfId="5" applyNumberFormat="1" applyFont="1" applyFill="1" applyBorder="1" applyAlignment="1">
      <alignment horizontal="right"/>
    </xf>
    <xf numFmtId="170" fontId="99" fillId="7" borderId="15" xfId="5" applyNumberFormat="1" applyFont="1" applyFill="1" applyBorder="1" applyAlignment="1">
      <alignment horizontal="right"/>
    </xf>
    <xf numFmtId="170" fontId="98" fillId="7" borderId="42" xfId="5" applyNumberFormat="1" applyFont="1" applyFill="1" applyBorder="1" applyAlignment="1">
      <alignment horizontal="right" vertical="center"/>
    </xf>
    <xf numFmtId="49" fontId="99" fillId="0" borderId="16" xfId="0" applyNumberFormat="1" applyFont="1" applyBorder="1" applyAlignment="1">
      <alignment horizontal="center" vertical="center"/>
    </xf>
    <xf numFmtId="0" fontId="99" fillId="0" borderId="4" xfId="0" applyFont="1" applyBorder="1" applyAlignment="1">
      <alignment wrapText="1"/>
    </xf>
    <xf numFmtId="170" fontId="98" fillId="7" borderId="74" xfId="5" applyNumberFormat="1" applyFont="1" applyFill="1" applyBorder="1" applyAlignment="1">
      <alignment horizontal="right" vertical="center"/>
    </xf>
    <xf numFmtId="49" fontId="99" fillId="0" borderId="16" xfId="0" applyNumberFormat="1" applyFont="1" applyBorder="1" applyAlignment="1">
      <alignment horizontal="center" wrapText="1"/>
    </xf>
    <xf numFmtId="49" fontId="99" fillId="7" borderId="17" xfId="0" applyNumberFormat="1" applyFont="1" applyFill="1" applyBorder="1" applyAlignment="1">
      <alignment horizontal="center" wrapText="1"/>
    </xf>
    <xf numFmtId="49" fontId="99" fillId="0" borderId="14" xfId="0" applyNumberFormat="1" applyFont="1" applyBorder="1" applyAlignment="1">
      <alignment horizontal="center" wrapText="1"/>
    </xf>
    <xf numFmtId="170" fontId="99" fillId="0" borderId="4" xfId="5" applyNumberFormat="1" applyFont="1" applyBorder="1" applyAlignment="1">
      <alignment horizontal="center" vertical="center" wrapText="1"/>
    </xf>
    <xf numFmtId="170" fontId="98" fillId="0" borderId="4" xfId="5" applyNumberFormat="1" applyFont="1" applyBorder="1" applyAlignment="1">
      <alignment horizontal="right" vertical="center" wrapText="1"/>
    </xf>
    <xf numFmtId="170" fontId="98" fillId="0" borderId="23" xfId="5" applyNumberFormat="1" applyFont="1" applyBorder="1" applyAlignment="1">
      <alignment horizontal="right" vertical="center" wrapText="1"/>
    </xf>
    <xf numFmtId="170" fontId="99" fillId="7" borderId="52" xfId="5" applyNumberFormat="1" applyFont="1" applyFill="1" applyBorder="1" applyAlignment="1">
      <alignment horizontal="center" vertical="center" wrapText="1"/>
    </xf>
    <xf numFmtId="170" fontId="98" fillId="7" borderId="52" xfId="5" applyNumberFormat="1" applyFont="1" applyFill="1" applyBorder="1" applyAlignment="1">
      <alignment horizontal="right" vertical="center" wrapText="1"/>
    </xf>
    <xf numFmtId="170" fontId="99" fillId="7" borderId="52" xfId="5" applyNumberFormat="1" applyFont="1" applyFill="1" applyBorder="1" applyAlignment="1">
      <alignment horizontal="right" vertical="center" wrapText="1"/>
    </xf>
    <xf numFmtId="170" fontId="98" fillId="7" borderId="40" xfId="5" applyNumberFormat="1" applyFont="1" applyFill="1" applyBorder="1" applyAlignment="1">
      <alignment horizontal="right" vertical="center" wrapText="1"/>
    </xf>
    <xf numFmtId="170" fontId="98" fillId="0" borderId="71" xfId="5" applyNumberFormat="1" applyFont="1" applyBorder="1" applyAlignment="1">
      <alignment horizontal="right" vertical="center"/>
    </xf>
    <xf numFmtId="170" fontId="99" fillId="7" borderId="64" xfId="5" applyNumberFormat="1" applyFont="1" applyFill="1" applyBorder="1" applyAlignment="1">
      <alignment horizontal="right"/>
    </xf>
    <xf numFmtId="49" fontId="104" fillId="7" borderId="16" xfId="0" applyNumberFormat="1" applyFont="1" applyFill="1" applyBorder="1" applyAlignment="1">
      <alignment horizontal="center"/>
    </xf>
    <xf numFmtId="49" fontId="104" fillId="7" borderId="14" xfId="0" applyNumberFormat="1" applyFont="1" applyFill="1" applyBorder="1" applyAlignment="1">
      <alignment horizontal="center"/>
    </xf>
    <xf numFmtId="0" fontId="98" fillId="7" borderId="36" xfId="0" applyFont="1" applyFill="1" applyBorder="1" applyAlignment="1">
      <alignment wrapText="1"/>
    </xf>
    <xf numFmtId="10" fontId="107" fillId="7" borderId="36" xfId="0" applyNumberFormat="1" applyFont="1" applyFill="1" applyBorder="1"/>
    <xf numFmtId="170" fontId="99" fillId="7" borderId="23" xfId="5" applyNumberFormat="1" applyFont="1" applyFill="1" applyBorder="1" applyAlignment="1">
      <alignment horizontal="right"/>
    </xf>
    <xf numFmtId="0" fontId="100" fillId="0" borderId="0" xfId="0" applyFont="1" applyBorder="1"/>
    <xf numFmtId="10" fontId="107" fillId="7" borderId="72" xfId="0" applyNumberFormat="1" applyFont="1" applyFill="1" applyBorder="1"/>
    <xf numFmtId="170" fontId="107" fillId="0" borderId="57" xfId="0" applyNumberFormat="1" applyFont="1" applyBorder="1"/>
    <xf numFmtId="170" fontId="107" fillId="7" borderId="26" xfId="0" applyNumberFormat="1" applyFont="1" applyFill="1" applyBorder="1"/>
    <xf numFmtId="10" fontId="107" fillId="7" borderId="26" xfId="0" applyNumberFormat="1" applyFont="1" applyFill="1" applyBorder="1"/>
    <xf numFmtId="10" fontId="107" fillId="7" borderId="52" xfId="0" applyNumberFormat="1" applyFont="1" applyFill="1" applyBorder="1"/>
    <xf numFmtId="170" fontId="107" fillId="0" borderId="50" xfId="0" applyNumberFormat="1" applyFont="1" applyBorder="1"/>
    <xf numFmtId="10" fontId="107" fillId="7" borderId="12" xfId="0" applyNumberFormat="1" applyFont="1" applyFill="1" applyBorder="1"/>
    <xf numFmtId="170" fontId="107" fillId="0" borderId="25" xfId="0" applyNumberFormat="1" applyFont="1" applyBorder="1"/>
    <xf numFmtId="0" fontId="98" fillId="7" borderId="66" xfId="0" applyFont="1" applyFill="1" applyBorder="1" applyAlignment="1">
      <alignment wrapText="1"/>
    </xf>
    <xf numFmtId="49" fontId="108" fillId="7" borderId="58" xfId="0" applyNumberFormat="1" applyFont="1" applyFill="1" applyBorder="1" applyAlignment="1">
      <alignment horizontal="center" vertical="top"/>
    </xf>
    <xf numFmtId="49" fontId="100" fillId="7" borderId="66" xfId="0" applyNumberFormat="1" applyFont="1" applyFill="1" applyBorder="1"/>
    <xf numFmtId="49" fontId="47" fillId="0" borderId="14" xfId="0" applyNumberFormat="1" applyFont="1" applyBorder="1" applyAlignment="1">
      <alignment horizontal="left" wrapText="1"/>
    </xf>
    <xf numFmtId="0" fontId="47" fillId="0" borderId="5" xfId="0" applyFont="1" applyBorder="1"/>
    <xf numFmtId="3" fontId="47" fillId="0" borderId="5" xfId="5" applyNumberFormat="1" applyFont="1" applyBorder="1" applyAlignment="1">
      <alignment horizontal="center" wrapText="1"/>
    </xf>
    <xf numFmtId="3" fontId="47" fillId="4" borderId="15" xfId="5" applyNumberFormat="1" applyFont="1" applyFill="1" applyBorder="1" applyAlignment="1">
      <alignment horizontal="right"/>
    </xf>
    <xf numFmtId="49" fontId="48" fillId="0" borderId="14" xfId="0" applyNumberFormat="1" applyFont="1" applyBorder="1" applyAlignment="1">
      <alignment horizontal="left" wrapText="1"/>
    </xf>
    <xf numFmtId="3" fontId="47" fillId="4" borderId="55" xfId="5" applyNumberFormat="1" applyFont="1" applyFill="1" applyBorder="1" applyAlignment="1">
      <alignment horizontal="right"/>
    </xf>
    <xf numFmtId="49" fontId="47" fillId="0" borderId="16" xfId="0" applyNumberFormat="1" applyFont="1" applyBorder="1" applyAlignment="1">
      <alignment horizontal="center"/>
    </xf>
    <xf numFmtId="49" fontId="47" fillId="0" borderId="14" xfId="0" applyNumberFormat="1" applyFont="1" applyBorder="1" applyAlignment="1">
      <alignment horizontal="center"/>
    </xf>
    <xf numFmtId="3" fontId="47" fillId="0" borderId="5" xfId="5" quotePrefix="1" applyNumberFormat="1" applyFont="1" applyBorder="1" applyAlignment="1">
      <alignment horizontal="right"/>
    </xf>
    <xf numFmtId="49" fontId="47" fillId="7" borderId="16" xfId="0" applyNumberFormat="1" applyFont="1" applyFill="1" applyBorder="1" applyAlignment="1">
      <alignment horizontal="center"/>
    </xf>
    <xf numFmtId="3" fontId="47" fillId="7" borderId="4" xfId="5" applyNumberFormat="1" applyFont="1" applyFill="1" applyBorder="1" applyAlignment="1">
      <alignment horizontal="right"/>
    </xf>
    <xf numFmtId="3" fontId="47" fillId="7" borderId="4" xfId="0" applyNumberFormat="1" applyFont="1" applyFill="1" applyBorder="1" applyAlignment="1">
      <alignment horizontal="right"/>
    </xf>
    <xf numFmtId="3" fontId="47" fillId="5" borderId="23" xfId="5" applyNumberFormat="1" applyFont="1" applyFill="1" applyBorder="1" applyAlignment="1">
      <alignment horizontal="right"/>
    </xf>
    <xf numFmtId="3" fontId="47" fillId="0" borderId="29" xfId="5" applyNumberFormat="1" applyFont="1" applyBorder="1" applyAlignment="1">
      <alignment horizontal="right"/>
    </xf>
    <xf numFmtId="49" fontId="47" fillId="7" borderId="11" xfId="0" applyNumberFormat="1" applyFont="1" applyFill="1" applyBorder="1" applyAlignment="1">
      <alignment horizontal="left" wrapText="1"/>
    </xf>
    <xf numFmtId="0" fontId="47" fillId="7" borderId="12" xfId="0" applyFont="1" applyFill="1" applyBorder="1"/>
    <xf numFmtId="3" fontId="47" fillId="7" borderId="12" xfId="5" applyNumberFormat="1" applyFont="1" applyFill="1" applyBorder="1" applyAlignment="1">
      <alignment horizontal="center" wrapText="1"/>
    </xf>
    <xf numFmtId="3" fontId="47" fillId="7" borderId="13" xfId="5" applyNumberFormat="1" applyFont="1" applyFill="1" applyBorder="1" applyAlignment="1">
      <alignment horizontal="right"/>
    </xf>
    <xf numFmtId="49" fontId="47" fillId="0" borderId="11" xfId="0" applyNumberFormat="1" applyFont="1" applyBorder="1" applyAlignment="1">
      <alignment horizontal="left" wrapText="1"/>
    </xf>
    <xf numFmtId="49" fontId="47" fillId="7" borderId="17" xfId="0" applyNumberFormat="1" applyFont="1" applyFill="1" applyBorder="1" applyAlignment="1">
      <alignment horizontal="left" wrapText="1"/>
    </xf>
    <xf numFmtId="3" fontId="47" fillId="7" borderId="52" xfId="5" applyNumberFormat="1" applyFont="1" applyFill="1" applyBorder="1" applyAlignment="1">
      <alignment horizontal="center" wrapText="1"/>
    </xf>
    <xf numFmtId="3" fontId="47" fillId="7" borderId="40" xfId="5" applyNumberFormat="1" applyFont="1" applyFill="1" applyBorder="1" applyAlignment="1">
      <alignment horizontal="right"/>
    </xf>
    <xf numFmtId="3" fontId="47" fillId="7" borderId="52" xfId="5" quotePrefix="1" applyNumberFormat="1" applyFont="1" applyFill="1" applyBorder="1" applyAlignment="1">
      <alignment horizontal="right"/>
    </xf>
    <xf numFmtId="0" fontId="113" fillId="0" borderId="0" xfId="0" applyFont="1" applyBorder="1" applyAlignment="1">
      <alignment wrapText="1"/>
    </xf>
    <xf numFmtId="0" fontId="113" fillId="0" borderId="34" xfId="0" applyFont="1" applyBorder="1"/>
    <xf numFmtId="0" fontId="114" fillId="0" borderId="0" xfId="0" applyFont="1"/>
    <xf numFmtId="0" fontId="115" fillId="0" borderId="0" xfId="0" applyFont="1"/>
    <xf numFmtId="0" fontId="115" fillId="0" borderId="2" xfId="0" applyFont="1" applyBorder="1"/>
    <xf numFmtId="0" fontId="116" fillId="0" borderId="5" xfId="5" applyNumberFormat="1" applyFont="1" applyBorder="1" applyAlignment="1">
      <alignment horizontal="center" wrapText="1"/>
    </xf>
    <xf numFmtId="168" fontId="116" fillId="0" borderId="5" xfId="5" applyNumberFormat="1" applyFont="1" applyBorder="1" applyAlignment="1">
      <alignment horizontal="center" wrapText="1"/>
    </xf>
    <xf numFmtId="168" fontId="116" fillId="0" borderId="60" xfId="5" applyNumberFormat="1" applyFont="1" applyBorder="1" applyAlignment="1">
      <alignment horizontal="center" wrapText="1"/>
    </xf>
    <xf numFmtId="168" fontId="116" fillId="0" borderId="8" xfId="5" applyNumberFormat="1" applyFont="1" applyBorder="1" applyAlignment="1">
      <alignment horizontal="center" wrapText="1"/>
    </xf>
    <xf numFmtId="168" fontId="116" fillId="0" borderId="0" xfId="5" applyNumberFormat="1" applyFont="1" applyBorder="1" applyAlignment="1">
      <alignment horizontal="center" wrapText="1"/>
    </xf>
    <xf numFmtId="168" fontId="116" fillId="0" borderId="0" xfId="5" applyNumberFormat="1" applyFont="1" applyBorder="1" applyAlignment="1">
      <alignment horizontal="center"/>
    </xf>
    <xf numFmtId="0" fontId="113" fillId="0" borderId="0" xfId="0" applyFont="1" applyAlignment="1">
      <alignment horizontal="center"/>
    </xf>
    <xf numFmtId="49" fontId="116" fillId="0" borderId="16" xfId="0" applyNumberFormat="1" applyFont="1" applyBorder="1" applyAlignment="1">
      <alignment horizontal="center" wrapText="1"/>
    </xf>
    <xf numFmtId="0" fontId="116" fillId="0" borderId="4" xfId="0" applyFont="1" applyBorder="1" applyAlignment="1">
      <alignment horizontal="center" wrapText="1"/>
    </xf>
    <xf numFmtId="168" fontId="116" fillId="0" borderId="4" xfId="5" applyNumberFormat="1" applyFont="1" applyBorder="1" applyAlignment="1">
      <alignment horizontal="center" wrapText="1"/>
    </xf>
    <xf numFmtId="168" fontId="116" fillId="0" borderId="62" xfId="5" applyNumberFormat="1" applyFont="1" applyBorder="1" applyAlignment="1">
      <alignment horizontal="center" wrapText="1"/>
    </xf>
    <xf numFmtId="168" fontId="116" fillId="0" borderId="41" xfId="5" applyNumberFormat="1" applyFont="1" applyBorder="1" applyAlignment="1">
      <alignment horizontal="center"/>
    </xf>
    <xf numFmtId="168" fontId="116" fillId="0" borderId="6" xfId="5" applyNumberFormat="1" applyFont="1" applyBorder="1" applyAlignment="1">
      <alignment horizontal="center" wrapText="1"/>
    </xf>
    <xf numFmtId="168" fontId="116" fillId="0" borderId="7" xfId="5" applyNumberFormat="1" applyFont="1" applyBorder="1" applyAlignment="1">
      <alignment horizontal="center" wrapText="1"/>
    </xf>
    <xf numFmtId="168" fontId="116" fillId="0" borderId="73" xfId="5" applyNumberFormat="1" applyFont="1" applyBorder="1" applyAlignment="1">
      <alignment horizontal="center"/>
    </xf>
    <xf numFmtId="49" fontId="116" fillId="0" borderId="8" xfId="0" applyNumberFormat="1" applyFont="1" applyBorder="1" applyAlignment="1">
      <alignment horizontal="center" vertical="center"/>
    </xf>
    <xf numFmtId="0" fontId="116" fillId="0" borderId="9" xfId="0" applyFont="1" applyBorder="1" applyAlignment="1">
      <alignment wrapText="1"/>
    </xf>
    <xf numFmtId="3" fontId="114" fillId="0" borderId="9" xfId="5" applyNumberFormat="1" applyFont="1" applyBorder="1" applyAlignment="1">
      <alignment horizontal="right"/>
    </xf>
    <xf numFmtId="3" fontId="114" fillId="0" borderId="10" xfId="5" applyNumberFormat="1" applyFont="1" applyBorder="1" applyAlignment="1">
      <alignment horizontal="right"/>
    </xf>
    <xf numFmtId="3" fontId="116" fillId="0" borderId="76" xfId="5" applyNumberFormat="1" applyFont="1" applyBorder="1" applyAlignment="1">
      <alignment horizontal="right" vertical="center"/>
    </xf>
    <xf numFmtId="49" fontId="114" fillId="0" borderId="17" xfId="0" applyNumberFormat="1" applyFont="1" applyBorder="1" applyAlignment="1">
      <alignment horizontal="center" vertical="center"/>
    </xf>
    <xf numFmtId="0" fontId="114" fillId="0" borderId="52" xfId="0" applyFont="1" applyBorder="1" applyAlignment="1">
      <alignment wrapText="1"/>
    </xf>
    <xf numFmtId="3" fontId="114" fillId="0" borderId="52" xfId="5" applyNumberFormat="1" applyFont="1" applyBorder="1" applyAlignment="1">
      <alignment horizontal="right"/>
    </xf>
    <xf numFmtId="3" fontId="114" fillId="0" borderId="40" xfId="5" applyNumberFormat="1" applyFont="1" applyBorder="1" applyAlignment="1">
      <alignment horizontal="right"/>
    </xf>
    <xf numFmtId="3" fontId="116" fillId="0" borderId="74" xfId="5" applyNumberFormat="1" applyFont="1" applyBorder="1" applyAlignment="1">
      <alignment horizontal="right" vertical="center"/>
    </xf>
    <xf numFmtId="49" fontId="114" fillId="7" borderId="14" xfId="0" applyNumberFormat="1" applyFont="1" applyFill="1" applyBorder="1" applyAlignment="1">
      <alignment horizontal="center" vertical="center"/>
    </xf>
    <xf numFmtId="0" fontId="114" fillId="7" borderId="5" xfId="0" applyFont="1" applyFill="1" applyBorder="1" applyAlignment="1">
      <alignment wrapText="1"/>
    </xf>
    <xf numFmtId="3" fontId="114" fillId="7" borderId="5" xfId="5" applyNumberFormat="1" applyFont="1" applyFill="1" applyBorder="1" applyAlignment="1">
      <alignment horizontal="right"/>
    </xf>
    <xf numFmtId="3" fontId="114" fillId="7" borderId="15" xfId="5" applyNumberFormat="1" applyFont="1" applyFill="1" applyBorder="1" applyAlignment="1">
      <alignment horizontal="right"/>
    </xf>
    <xf numFmtId="0" fontId="115" fillId="7" borderId="0" xfId="0" applyFont="1" applyFill="1"/>
    <xf numFmtId="0" fontId="116" fillId="0" borderId="4" xfId="0" applyFont="1" applyBorder="1" applyAlignment="1">
      <alignment wrapText="1"/>
    </xf>
    <xf numFmtId="3" fontId="114" fillId="0" borderId="4" xfId="5" applyNumberFormat="1" applyFont="1" applyBorder="1" applyAlignment="1">
      <alignment horizontal="right"/>
    </xf>
    <xf numFmtId="3" fontId="114" fillId="0" borderId="23" xfId="5" applyNumberFormat="1" applyFont="1" applyBorder="1" applyAlignment="1">
      <alignment horizontal="right"/>
    </xf>
    <xf numFmtId="3" fontId="116" fillId="0" borderId="41" xfId="5" applyNumberFormat="1" applyFont="1" applyBorder="1" applyAlignment="1">
      <alignment horizontal="right" vertical="center"/>
    </xf>
    <xf numFmtId="3" fontId="116" fillId="7" borderId="42" xfId="5" applyNumberFormat="1" applyFont="1" applyFill="1" applyBorder="1" applyAlignment="1">
      <alignment horizontal="right" vertical="center"/>
    </xf>
    <xf numFmtId="3" fontId="116" fillId="0" borderId="42" xfId="5" applyNumberFormat="1" applyFont="1" applyBorder="1" applyAlignment="1">
      <alignment horizontal="right" vertical="center"/>
    </xf>
    <xf numFmtId="3" fontId="114" fillId="0" borderId="4" xfId="5" applyNumberFormat="1" applyFont="1" applyBorder="1" applyAlignment="1">
      <alignment horizontal="right" vertical="center" wrapText="1"/>
    </xf>
    <xf numFmtId="3" fontId="116" fillId="0" borderId="4" xfId="5" applyNumberFormat="1" applyFont="1" applyBorder="1" applyAlignment="1">
      <alignment horizontal="right" vertical="center" wrapText="1"/>
    </xf>
    <xf numFmtId="3" fontId="116" fillId="0" borderId="23" xfId="5" applyNumberFormat="1" applyFont="1" applyBorder="1" applyAlignment="1">
      <alignment horizontal="right" vertical="center" wrapText="1"/>
    </xf>
    <xf numFmtId="49" fontId="114" fillId="7" borderId="17" xfId="0" applyNumberFormat="1" applyFont="1" applyFill="1" applyBorder="1" applyAlignment="1">
      <alignment horizontal="center" vertical="center"/>
    </xf>
    <xf numFmtId="0" fontId="114" fillId="7" borderId="52" xfId="0" applyFont="1" applyFill="1" applyBorder="1" applyAlignment="1">
      <alignment wrapText="1"/>
    </xf>
    <xf numFmtId="3" fontId="114" fillId="7" borderId="52" xfId="5" applyNumberFormat="1" applyFont="1" applyFill="1" applyBorder="1" applyAlignment="1">
      <alignment horizontal="right"/>
    </xf>
    <xf numFmtId="3" fontId="114" fillId="7" borderId="40" xfId="5" applyNumberFormat="1" applyFont="1" applyFill="1" applyBorder="1" applyAlignment="1">
      <alignment horizontal="right"/>
    </xf>
    <xf numFmtId="3" fontId="116" fillId="7" borderId="74" xfId="5" applyNumberFormat="1" applyFont="1" applyFill="1" applyBorder="1" applyAlignment="1">
      <alignment horizontal="right" vertical="center"/>
    </xf>
    <xf numFmtId="49" fontId="116" fillId="0" borderId="14" xfId="0" applyNumberFormat="1" applyFont="1" applyBorder="1" applyAlignment="1">
      <alignment horizontal="center" vertical="center"/>
    </xf>
    <xf numFmtId="0" fontId="116" fillId="0" borderId="5" xfId="0" applyFont="1" applyBorder="1" applyAlignment="1">
      <alignment wrapText="1"/>
    </xf>
    <xf numFmtId="3" fontId="114" fillId="0" borderId="5" xfId="5" applyNumberFormat="1" applyFont="1" applyBorder="1" applyAlignment="1">
      <alignment horizontal="right"/>
    </xf>
    <xf numFmtId="3" fontId="114" fillId="0" borderId="15" xfId="5" applyNumberFormat="1" applyFont="1" applyBorder="1" applyAlignment="1">
      <alignment horizontal="right"/>
    </xf>
    <xf numFmtId="3" fontId="114" fillId="0" borderId="60" xfId="5" applyNumberFormat="1" applyFont="1" applyBorder="1" applyAlignment="1">
      <alignment horizontal="right"/>
    </xf>
    <xf numFmtId="49" fontId="116" fillId="0" borderId="14" xfId="0" applyNumberFormat="1" applyFont="1" applyBorder="1" applyAlignment="1">
      <alignment horizontal="center"/>
    </xf>
    <xf numFmtId="49" fontId="116" fillId="7" borderId="14" xfId="0" applyNumberFormat="1" applyFont="1" applyFill="1" applyBorder="1" applyAlignment="1">
      <alignment horizontal="center"/>
    </xf>
    <xf numFmtId="0" fontId="116" fillId="7" borderId="5" xfId="0" applyFont="1" applyFill="1" applyBorder="1" applyAlignment="1">
      <alignment wrapText="1"/>
    </xf>
    <xf numFmtId="3" fontId="114" fillId="7" borderId="60" xfId="5" applyNumberFormat="1" applyFont="1" applyFill="1" applyBorder="1" applyAlignment="1">
      <alignment horizontal="right"/>
    </xf>
    <xf numFmtId="49" fontId="114" fillId="7" borderId="11" xfId="0" applyNumberFormat="1" applyFont="1" applyFill="1" applyBorder="1" applyAlignment="1">
      <alignment horizontal="center"/>
    </xf>
    <xf numFmtId="0" fontId="114" fillId="7" borderId="12" xfId="0" applyFont="1" applyFill="1" applyBorder="1" applyAlignment="1">
      <alignment wrapText="1"/>
    </xf>
    <xf numFmtId="3" fontId="114" fillId="7" borderId="12" xfId="5" applyNumberFormat="1" applyFont="1" applyFill="1" applyBorder="1" applyAlignment="1">
      <alignment horizontal="right"/>
    </xf>
    <xf numFmtId="3" fontId="116" fillId="7" borderId="77" xfId="5" applyNumberFormat="1" applyFont="1" applyFill="1" applyBorder="1" applyAlignment="1">
      <alignment horizontal="right" vertical="center"/>
    </xf>
    <xf numFmtId="3" fontId="117" fillId="7" borderId="5" xfId="5" applyNumberFormat="1" applyFont="1" applyFill="1" applyBorder="1" applyAlignment="1">
      <alignment horizontal="right"/>
    </xf>
    <xf numFmtId="3" fontId="117" fillId="7" borderId="60" xfId="5" applyNumberFormat="1" applyFont="1" applyFill="1" applyBorder="1" applyAlignment="1">
      <alignment horizontal="right"/>
    </xf>
    <xf numFmtId="3" fontId="118" fillId="7" borderId="42" xfId="5" applyNumberFormat="1" applyFont="1" applyFill="1" applyBorder="1" applyAlignment="1">
      <alignment horizontal="right" vertical="center"/>
    </xf>
    <xf numFmtId="49" fontId="117" fillId="7" borderId="16" xfId="0" applyNumberFormat="1" applyFont="1" applyFill="1" applyBorder="1" applyAlignment="1">
      <alignment horizontal="center"/>
    </xf>
    <xf numFmtId="0" fontId="114" fillId="7" borderId="4" xfId="0" applyFont="1" applyFill="1" applyBorder="1" applyAlignment="1">
      <alignment wrapText="1"/>
    </xf>
    <xf numFmtId="3" fontId="114" fillId="7" borderId="4" xfId="5" applyNumberFormat="1" applyFont="1" applyFill="1" applyBorder="1" applyAlignment="1">
      <alignment horizontal="right"/>
    </xf>
    <xf numFmtId="3" fontId="114" fillId="7" borderId="62" xfId="5" applyNumberFormat="1" applyFont="1" applyFill="1" applyBorder="1" applyAlignment="1">
      <alignment horizontal="right"/>
    </xf>
    <xf numFmtId="3" fontId="116" fillId="7" borderId="41" xfId="5" applyNumberFormat="1" applyFont="1" applyFill="1" applyBorder="1" applyAlignment="1">
      <alignment horizontal="right" vertical="center"/>
    </xf>
    <xf numFmtId="0" fontId="114" fillId="7" borderId="43" xfId="0" applyFont="1" applyFill="1" applyBorder="1" applyAlignment="1">
      <alignment wrapText="1"/>
    </xf>
    <xf numFmtId="3" fontId="116" fillId="0" borderId="68" xfId="0" applyNumberFormat="1" applyFont="1" applyBorder="1" applyAlignment="1">
      <alignment horizontal="right"/>
    </xf>
    <xf numFmtId="3" fontId="116" fillId="0" borderId="69" xfId="0" applyNumberFormat="1" applyFont="1" applyBorder="1" applyAlignment="1">
      <alignment horizontal="right"/>
    </xf>
    <xf numFmtId="168" fontId="114" fillId="0" borderId="0" xfId="0" applyNumberFormat="1" applyFont="1"/>
    <xf numFmtId="49" fontId="116" fillId="4" borderId="12" xfId="0" applyNumberFormat="1" applyFont="1" applyFill="1" applyBorder="1" applyAlignment="1">
      <alignment wrapText="1"/>
    </xf>
    <xf numFmtId="0" fontId="114" fillId="4" borderId="12" xfId="0" applyFont="1" applyFill="1" applyBorder="1" applyAlignment="1">
      <alignment wrapText="1"/>
    </xf>
    <xf numFmtId="3" fontId="116" fillId="4" borderId="12" xfId="0" applyNumberFormat="1" applyFont="1" applyFill="1" applyBorder="1" applyAlignment="1">
      <alignment horizontal="right"/>
    </xf>
    <xf numFmtId="170" fontId="114" fillId="0" borderId="0" xfId="0" applyNumberFormat="1" applyFont="1"/>
    <xf numFmtId="49" fontId="116" fillId="4" borderId="5" xfId="0" applyNumberFormat="1" applyFont="1" applyFill="1" applyBorder="1" applyAlignment="1">
      <alignment wrapText="1"/>
    </xf>
    <xf numFmtId="0" fontId="114" fillId="4" borderId="5" xfId="0" applyFont="1" applyFill="1" applyBorder="1" applyAlignment="1">
      <alignment wrapText="1"/>
    </xf>
    <xf numFmtId="3" fontId="116" fillId="4" borderId="5" xfId="0" applyNumberFormat="1" applyFont="1" applyFill="1" applyBorder="1" applyAlignment="1">
      <alignment horizontal="right"/>
    </xf>
    <xf numFmtId="49" fontId="116" fillId="7" borderId="43" xfId="0" applyNumberFormat="1" applyFont="1" applyFill="1" applyBorder="1" applyAlignment="1">
      <alignment wrapText="1"/>
    </xf>
    <xf numFmtId="3" fontId="116" fillId="7" borderId="4" xfId="0" applyNumberFormat="1" applyFont="1" applyFill="1" applyBorder="1" applyAlignment="1">
      <alignment horizontal="right"/>
    </xf>
    <xf numFmtId="3" fontId="116" fillId="7" borderId="62" xfId="0" applyNumberFormat="1" applyFont="1" applyFill="1" applyBorder="1" applyAlignment="1">
      <alignment horizontal="right"/>
    </xf>
    <xf numFmtId="3" fontId="116" fillId="7" borderId="41" xfId="0" applyNumberFormat="1" applyFont="1" applyFill="1" applyBorder="1" applyAlignment="1">
      <alignment horizontal="right"/>
    </xf>
    <xf numFmtId="170" fontId="114" fillId="7" borderId="0" xfId="0" applyNumberFormat="1" applyFont="1" applyFill="1"/>
    <xf numFmtId="168" fontId="114" fillId="7" borderId="0" xfId="0" applyNumberFormat="1" applyFont="1" applyFill="1"/>
    <xf numFmtId="0" fontId="114" fillId="7" borderId="0" xfId="0" applyFont="1" applyFill="1"/>
    <xf numFmtId="0" fontId="114" fillId="7" borderId="12" xfId="0" applyFont="1" applyFill="1" applyBorder="1" applyAlignment="1">
      <alignment horizontal="center" vertical="center"/>
    </xf>
    <xf numFmtId="3" fontId="116" fillId="7" borderId="12" xfId="0" applyNumberFormat="1" applyFont="1" applyFill="1" applyBorder="1" applyAlignment="1">
      <alignment horizontal="right"/>
    </xf>
    <xf numFmtId="3" fontId="116" fillId="7" borderId="13" xfId="0" applyNumberFormat="1" applyFont="1" applyFill="1" applyBorder="1" applyAlignment="1">
      <alignment horizontal="right"/>
    </xf>
    <xf numFmtId="3" fontId="116" fillId="7" borderId="77" xfId="0" applyNumberFormat="1" applyFont="1" applyFill="1" applyBorder="1" applyAlignment="1">
      <alignment horizontal="right"/>
    </xf>
    <xf numFmtId="170" fontId="114" fillId="7" borderId="0" xfId="5" applyNumberFormat="1" applyFont="1" applyFill="1" applyAlignment="1">
      <alignment horizontal="right"/>
    </xf>
    <xf numFmtId="170" fontId="116" fillId="7" borderId="0" xfId="5" applyNumberFormat="1" applyFont="1" applyFill="1" applyAlignment="1">
      <alignment horizontal="right" vertical="center"/>
    </xf>
    <xf numFmtId="0" fontId="113" fillId="7" borderId="0" xfId="0" applyFont="1" applyFill="1" applyAlignment="1">
      <alignment horizontal="center"/>
    </xf>
    <xf numFmtId="0" fontId="114" fillId="0" borderId="0" xfId="0" applyFont="1" applyAlignment="1">
      <alignment horizontal="center" vertical="center"/>
    </xf>
    <xf numFmtId="0" fontId="114" fillId="0" borderId="0" xfId="0" applyFont="1" applyAlignment="1">
      <alignment wrapText="1"/>
    </xf>
    <xf numFmtId="3" fontId="116" fillId="0" borderId="0" xfId="0" applyNumberFormat="1" applyFont="1" applyAlignment="1">
      <alignment horizontal="right"/>
    </xf>
    <xf numFmtId="3" fontId="116" fillId="0" borderId="1" xfId="0" applyNumberFormat="1" applyFont="1" applyBorder="1" applyAlignment="1">
      <alignment horizontal="right"/>
    </xf>
    <xf numFmtId="3" fontId="116" fillId="0" borderId="7" xfId="0" applyNumberFormat="1" applyFont="1" applyBorder="1" applyAlignment="1">
      <alignment horizontal="right"/>
    </xf>
    <xf numFmtId="170" fontId="114" fillId="0" borderId="0" xfId="5" applyNumberFormat="1" applyFont="1" applyAlignment="1">
      <alignment horizontal="right"/>
    </xf>
    <xf numFmtId="170" fontId="116" fillId="0" borderId="0" xfId="5" applyNumberFormat="1" applyFont="1" applyAlignment="1">
      <alignment horizontal="right" vertical="center"/>
    </xf>
    <xf numFmtId="3" fontId="114" fillId="0" borderId="0" xfId="5" applyNumberFormat="1" applyFont="1" applyAlignment="1">
      <alignment horizontal="right"/>
    </xf>
    <xf numFmtId="3" fontId="116" fillId="0" borderId="0" xfId="5" applyNumberFormat="1" applyFont="1" applyAlignment="1">
      <alignment horizontal="right" vertical="center"/>
    </xf>
    <xf numFmtId="3" fontId="114" fillId="0" borderId="26" xfId="5" applyNumberFormat="1" applyFont="1" applyBorder="1" applyAlignment="1">
      <alignment horizontal="right"/>
    </xf>
    <xf numFmtId="3" fontId="114" fillId="0" borderId="21" xfId="5" applyNumberFormat="1" applyFont="1" applyBorder="1" applyAlignment="1">
      <alignment horizontal="right"/>
    </xf>
    <xf numFmtId="3" fontId="116" fillId="0" borderId="72" xfId="5" applyNumberFormat="1" applyFont="1" applyBorder="1" applyAlignment="1">
      <alignment horizontal="right" vertical="center"/>
    </xf>
    <xf numFmtId="0" fontId="116" fillId="7" borderId="4" xfId="0" applyFont="1" applyFill="1" applyBorder="1" applyAlignment="1">
      <alignment wrapText="1"/>
    </xf>
    <xf numFmtId="49" fontId="114" fillId="0" borderId="54" xfId="0" applyNumberFormat="1" applyFont="1" applyBorder="1" applyAlignment="1">
      <alignment horizontal="center" vertical="center"/>
    </xf>
    <xf numFmtId="0" fontId="114" fillId="0" borderId="43" xfId="0" applyFont="1" applyBorder="1" applyAlignment="1">
      <alignment wrapText="1"/>
    </xf>
    <xf numFmtId="3" fontId="114" fillId="0" borderId="43" xfId="5" applyNumberFormat="1" applyFont="1" applyBorder="1" applyAlignment="1">
      <alignment horizontal="right"/>
    </xf>
    <xf numFmtId="3" fontId="114" fillId="0" borderId="55" xfId="5" applyNumberFormat="1" applyFont="1" applyBorder="1" applyAlignment="1">
      <alignment horizontal="right"/>
    </xf>
    <xf numFmtId="3" fontId="116" fillId="0" borderId="71" xfId="5" applyNumberFormat="1" applyFont="1" applyBorder="1" applyAlignment="1">
      <alignment horizontal="right" vertical="center"/>
    </xf>
    <xf numFmtId="49" fontId="115" fillId="7" borderId="14" xfId="0" applyNumberFormat="1" applyFont="1" applyFill="1" applyBorder="1" applyAlignment="1">
      <alignment horizontal="center"/>
    </xf>
    <xf numFmtId="170" fontId="115" fillId="7" borderId="0" xfId="0" applyNumberFormat="1" applyFont="1" applyFill="1" applyAlignment="1">
      <alignment horizontal="right"/>
    </xf>
    <xf numFmtId="1" fontId="115" fillId="7" borderId="0" xfId="5" applyNumberFormat="1" applyFont="1" applyFill="1" applyAlignment="1">
      <alignment horizontal="right"/>
    </xf>
    <xf numFmtId="170" fontId="116" fillId="0" borderId="0" xfId="0" applyNumberFormat="1" applyFont="1" applyAlignment="1">
      <alignment horizontal="right"/>
    </xf>
    <xf numFmtId="0" fontId="116" fillId="4" borderId="12" xfId="0" applyFont="1" applyFill="1" applyBorder="1" applyAlignment="1">
      <alignment wrapText="1"/>
    </xf>
    <xf numFmtId="0" fontId="116" fillId="4" borderId="52" xfId="0" applyFont="1" applyFill="1" applyBorder="1" applyAlignment="1">
      <alignment wrapText="1"/>
    </xf>
    <xf numFmtId="0" fontId="114" fillId="4" borderId="52" xfId="0" applyFont="1" applyFill="1" applyBorder="1" applyAlignment="1">
      <alignment wrapText="1"/>
    </xf>
    <xf numFmtId="3" fontId="116" fillId="4" borderId="52" xfId="0" applyNumberFormat="1" applyFont="1" applyFill="1" applyBorder="1" applyAlignment="1">
      <alignment horizontal="right"/>
    </xf>
    <xf numFmtId="3" fontId="116" fillId="7" borderId="5" xfId="0" applyNumberFormat="1" applyFont="1" applyFill="1" applyBorder="1" applyAlignment="1">
      <alignment horizontal="right"/>
    </xf>
    <xf numFmtId="170" fontId="116" fillId="7" borderId="0" xfId="0" applyNumberFormat="1" applyFont="1" applyFill="1" applyAlignment="1">
      <alignment horizontal="right"/>
    </xf>
    <xf numFmtId="3" fontId="116" fillId="0" borderId="4" xfId="0" applyNumberFormat="1" applyFont="1" applyBorder="1" applyAlignment="1">
      <alignment horizontal="right"/>
    </xf>
    <xf numFmtId="3" fontId="116" fillId="0" borderId="62" xfId="0" applyNumberFormat="1" applyFont="1" applyBorder="1" applyAlignment="1">
      <alignment horizontal="right"/>
    </xf>
    <xf numFmtId="3" fontId="116" fillId="4" borderId="56" xfId="0" applyNumberFormat="1" applyFont="1" applyFill="1" applyBorder="1" applyAlignment="1">
      <alignment horizontal="right"/>
    </xf>
    <xf numFmtId="3" fontId="116" fillId="4" borderId="77" xfId="0" applyNumberFormat="1" applyFont="1" applyFill="1" applyBorder="1" applyAlignment="1">
      <alignment horizontal="right"/>
    </xf>
    <xf numFmtId="170" fontId="116" fillId="4" borderId="52" xfId="0" applyNumberFormat="1" applyFont="1" applyFill="1" applyBorder="1" applyAlignment="1">
      <alignment horizontal="right"/>
    </xf>
    <xf numFmtId="170" fontId="116" fillId="4" borderId="64" xfId="0" applyNumberFormat="1" applyFont="1" applyFill="1" applyBorder="1" applyAlignment="1">
      <alignment horizontal="right"/>
    </xf>
    <xf numFmtId="170" fontId="116" fillId="4" borderId="74" xfId="0" applyNumberFormat="1" applyFont="1" applyFill="1" applyBorder="1" applyAlignment="1">
      <alignment horizontal="right"/>
    </xf>
    <xf numFmtId="170" fontId="116" fillId="7" borderId="5" xfId="0" applyNumberFormat="1" applyFont="1" applyFill="1" applyBorder="1" applyAlignment="1">
      <alignment horizontal="right"/>
    </xf>
    <xf numFmtId="170" fontId="116" fillId="7" borderId="60" xfId="0" applyNumberFormat="1" applyFont="1" applyFill="1" applyBorder="1" applyAlignment="1">
      <alignment horizontal="right"/>
    </xf>
    <xf numFmtId="170" fontId="116" fillId="7" borderId="42" xfId="0" applyNumberFormat="1" applyFont="1" applyFill="1" applyBorder="1" applyAlignment="1">
      <alignment horizontal="right"/>
    </xf>
    <xf numFmtId="10" fontId="116" fillId="7" borderId="4" xfId="0" applyNumberFormat="1" applyFont="1" applyFill="1" applyBorder="1" applyAlignment="1">
      <alignment horizontal="right"/>
    </xf>
    <xf numFmtId="10" fontId="116" fillId="7" borderId="62" xfId="0" applyNumberFormat="1" applyFont="1" applyFill="1" applyBorder="1" applyAlignment="1">
      <alignment horizontal="right"/>
    </xf>
    <xf numFmtId="10" fontId="116" fillId="7" borderId="77" xfId="0" applyNumberFormat="1" applyFont="1" applyFill="1" applyBorder="1" applyAlignment="1">
      <alignment horizontal="right"/>
    </xf>
    <xf numFmtId="0" fontId="116" fillId="0" borderId="44" xfId="0" applyFont="1" applyBorder="1" applyAlignment="1">
      <alignment wrapText="1"/>
    </xf>
    <xf numFmtId="170" fontId="116" fillId="0" borderId="4" xfId="0" applyNumberFormat="1" applyFont="1" applyBorder="1" applyAlignment="1">
      <alignment horizontal="right"/>
    </xf>
    <xf numFmtId="49" fontId="119" fillId="0" borderId="16" xfId="0" applyNumberFormat="1" applyFont="1" applyBorder="1" applyAlignment="1">
      <alignment horizontal="left" wrapText="1"/>
    </xf>
    <xf numFmtId="0" fontId="119" fillId="0" borderId="4" xfId="0" applyFont="1" applyBorder="1"/>
    <xf numFmtId="168" fontId="119" fillId="0" borderId="29" xfId="5" applyNumberFormat="1" applyFont="1" applyBorder="1" applyAlignment="1">
      <alignment horizontal="center" textRotation="90" wrapText="1"/>
    </xf>
    <xf numFmtId="168" fontId="119" fillId="0" borderId="4" xfId="5" applyNumberFormat="1" applyFont="1" applyBorder="1" applyAlignment="1">
      <alignment horizontal="center" textRotation="90" wrapText="1"/>
    </xf>
    <xf numFmtId="168" fontId="119" fillId="0" borderId="23" xfId="5" applyNumberFormat="1" applyFont="1" applyBorder="1" applyAlignment="1">
      <alignment horizontal="center"/>
    </xf>
    <xf numFmtId="49" fontId="116" fillId="0" borderId="8" xfId="0" applyNumberFormat="1" applyFont="1" applyBorder="1" applyAlignment="1">
      <alignment horizontal="left" wrapText="1"/>
    </xf>
    <xf numFmtId="0" fontId="116" fillId="0" borderId="9" xfId="0" applyFont="1" applyBorder="1"/>
    <xf numFmtId="3" fontId="114" fillId="0" borderId="9" xfId="5" applyNumberFormat="1" applyFont="1" applyBorder="1" applyAlignment="1">
      <alignment horizontal="center" wrapText="1"/>
    </xf>
    <xf numFmtId="3" fontId="114" fillId="0" borderId="10" xfId="5" applyNumberFormat="1" applyFont="1" applyBorder="1" applyAlignment="1">
      <alignment horizontal="center" wrapText="1"/>
    </xf>
    <xf numFmtId="3" fontId="114" fillId="4" borderId="76" xfId="5" applyNumberFormat="1" applyFont="1" applyFill="1" applyBorder="1" applyAlignment="1">
      <alignment horizontal="right"/>
    </xf>
    <xf numFmtId="49" fontId="114" fillId="7" borderId="14" xfId="0" applyNumberFormat="1" applyFont="1" applyFill="1" applyBorder="1" applyAlignment="1">
      <alignment horizontal="left" wrapText="1"/>
    </xf>
    <xf numFmtId="0" fontId="114" fillId="7" borderId="5" xfId="0" applyFont="1" applyFill="1" applyBorder="1"/>
    <xf numFmtId="3" fontId="114" fillId="7" borderId="5" xfId="5" applyNumberFormat="1" applyFont="1" applyFill="1" applyBorder="1" applyAlignment="1">
      <alignment horizontal="center" wrapText="1"/>
    </xf>
    <xf numFmtId="3" fontId="114" fillId="7" borderId="15" xfId="5" applyNumberFormat="1" applyFont="1" applyFill="1" applyBorder="1" applyAlignment="1">
      <alignment horizontal="center" wrapText="1"/>
    </xf>
    <xf numFmtId="3" fontId="114" fillId="7" borderId="37" xfId="5" applyNumberFormat="1" applyFont="1" applyFill="1" applyBorder="1" applyAlignment="1">
      <alignment horizontal="right"/>
    </xf>
    <xf numFmtId="3" fontId="114" fillId="0" borderId="4" xfId="5" applyNumberFormat="1" applyFont="1" applyBorder="1" applyAlignment="1">
      <alignment horizontal="center" wrapText="1"/>
    </xf>
    <xf numFmtId="3" fontId="114" fillId="0" borderId="23" xfId="5" applyNumberFormat="1" applyFont="1" applyBorder="1" applyAlignment="1">
      <alignment horizontal="center" wrapText="1"/>
    </xf>
    <xf numFmtId="3" fontId="114" fillId="4" borderId="37" xfId="5" applyNumberFormat="1" applyFont="1" applyFill="1" applyBorder="1" applyAlignment="1">
      <alignment horizontal="right"/>
    </xf>
    <xf numFmtId="3" fontId="115" fillId="0" borderId="4" xfId="5" applyNumberFormat="1" applyFont="1" applyBorder="1" applyAlignment="1">
      <alignment horizontal="center" wrapText="1"/>
    </xf>
    <xf numFmtId="3" fontId="114" fillId="4" borderId="41" xfId="5" applyNumberFormat="1" applyFont="1" applyFill="1" applyBorder="1" applyAlignment="1">
      <alignment horizontal="right"/>
    </xf>
    <xf numFmtId="3" fontId="115" fillId="7" borderId="5" xfId="5" applyNumberFormat="1" applyFont="1" applyFill="1" applyBorder="1" applyAlignment="1">
      <alignment horizontal="center" wrapText="1"/>
    </xf>
    <xf numFmtId="3" fontId="114" fillId="4" borderId="10" xfId="5" applyNumberFormat="1" applyFont="1" applyFill="1" applyBorder="1" applyAlignment="1">
      <alignment horizontal="right"/>
    </xf>
    <xf numFmtId="0" fontId="114" fillId="0" borderId="44" xfId="0" applyFont="1" applyBorder="1"/>
    <xf numFmtId="3" fontId="114" fillId="0" borderId="4" xfId="0" applyNumberFormat="1" applyFont="1" applyBorder="1" applyAlignment="1">
      <alignment horizontal="right"/>
    </xf>
    <xf numFmtId="3" fontId="114" fillId="0" borderId="23" xfId="0" applyNumberFormat="1" applyFont="1" applyBorder="1" applyAlignment="1">
      <alignment horizontal="right"/>
    </xf>
    <xf numFmtId="49" fontId="114" fillId="0" borderId="17" xfId="0" applyNumberFormat="1" applyFont="1" applyBorder="1" applyAlignment="1">
      <alignment horizontal="center"/>
    </xf>
    <xf numFmtId="3" fontId="114" fillId="0" borderId="52" xfId="0" applyNumberFormat="1" applyFont="1" applyBorder="1" applyAlignment="1">
      <alignment horizontal="right"/>
    </xf>
    <xf numFmtId="3" fontId="114" fillId="0" borderId="40" xfId="0" applyNumberFormat="1" applyFont="1" applyBorder="1" applyAlignment="1">
      <alignment horizontal="right"/>
    </xf>
    <xf numFmtId="49" fontId="114" fillId="7" borderId="14" xfId="0" applyNumberFormat="1" applyFont="1" applyFill="1" applyBorder="1" applyAlignment="1">
      <alignment horizontal="center"/>
    </xf>
    <xf numFmtId="3" fontId="114" fillId="7" borderId="5" xfId="0" applyNumberFormat="1" applyFont="1" applyFill="1" applyBorder="1" applyAlignment="1">
      <alignment horizontal="right"/>
    </xf>
    <xf numFmtId="3" fontId="114" fillId="7" borderId="15" xfId="0" applyNumberFormat="1" applyFont="1" applyFill="1" applyBorder="1" applyAlignment="1">
      <alignment horizontal="right"/>
    </xf>
    <xf numFmtId="3" fontId="114" fillId="0" borderId="4" xfId="5" quotePrefix="1" applyNumberFormat="1" applyFont="1" applyBorder="1" applyAlignment="1">
      <alignment horizontal="right"/>
    </xf>
    <xf numFmtId="3" fontId="114" fillId="4" borderId="25" xfId="5" applyNumberFormat="1" applyFont="1" applyFill="1" applyBorder="1" applyAlignment="1">
      <alignment horizontal="right"/>
    </xf>
    <xf numFmtId="3" fontId="114" fillId="5" borderId="37" xfId="5" applyNumberFormat="1" applyFont="1" applyFill="1" applyBorder="1" applyAlignment="1">
      <alignment horizontal="right"/>
    </xf>
    <xf numFmtId="0" fontId="114" fillId="7" borderId="12" xfId="0" applyFont="1" applyFill="1" applyBorder="1"/>
    <xf numFmtId="3" fontId="114" fillId="7" borderId="12" xfId="0" applyNumberFormat="1" applyFont="1" applyFill="1" applyBorder="1" applyAlignment="1">
      <alignment horizontal="right"/>
    </xf>
    <xf numFmtId="3" fontId="114" fillId="7" borderId="13" xfId="0" applyNumberFormat="1" applyFont="1" applyFill="1" applyBorder="1" applyAlignment="1">
      <alignment horizontal="right"/>
    </xf>
    <xf numFmtId="3" fontId="114" fillId="5" borderId="39" xfId="5" applyNumberFormat="1" applyFont="1" applyFill="1" applyBorder="1" applyAlignment="1">
      <alignment horizontal="right"/>
    </xf>
    <xf numFmtId="3" fontId="114" fillId="0" borderId="5" xfId="0" applyNumberFormat="1" applyFont="1" applyBorder="1" applyAlignment="1">
      <alignment horizontal="right"/>
    </xf>
    <xf numFmtId="3" fontId="114" fillId="0" borderId="15" xfId="0" applyNumberFormat="1" applyFont="1" applyBorder="1" applyAlignment="1">
      <alignment horizontal="right"/>
    </xf>
    <xf numFmtId="0" fontId="114" fillId="0" borderId="6" xfId="0" applyFont="1" applyBorder="1" applyAlignment="1">
      <alignment wrapText="1"/>
    </xf>
    <xf numFmtId="3" fontId="114" fillId="0" borderId="6" xfId="5" applyNumberFormat="1" applyFont="1" applyBorder="1" applyAlignment="1">
      <alignment horizontal="right"/>
    </xf>
    <xf numFmtId="3" fontId="114" fillId="0" borderId="6" xfId="0" applyNumberFormat="1" applyFont="1" applyBorder="1" applyAlignment="1">
      <alignment horizontal="right"/>
    </xf>
    <xf numFmtId="3" fontId="114" fillId="4" borderId="62" xfId="5" applyNumberFormat="1" applyFont="1" applyFill="1" applyBorder="1" applyAlignment="1">
      <alignment horizontal="right"/>
    </xf>
    <xf numFmtId="49" fontId="114" fillId="0" borderId="54" xfId="0" applyNumberFormat="1" applyFont="1" applyBorder="1" applyAlignment="1">
      <alignment horizontal="center"/>
    </xf>
    <xf numFmtId="0" fontId="114" fillId="0" borderId="43" xfId="0" applyFont="1" applyBorder="1"/>
    <xf numFmtId="3" fontId="114" fillId="0" borderId="43" xfId="0" applyNumberFormat="1" applyFont="1" applyBorder="1" applyAlignment="1">
      <alignment horizontal="right"/>
    </xf>
    <xf numFmtId="3" fontId="114" fillId="0" borderId="55" xfId="0" applyNumberFormat="1" applyFont="1" applyBorder="1" applyAlignment="1">
      <alignment horizontal="right"/>
    </xf>
    <xf numFmtId="3" fontId="114" fillId="4" borderId="51" xfId="5" applyNumberFormat="1" applyFont="1" applyFill="1" applyBorder="1" applyAlignment="1">
      <alignment horizontal="right"/>
    </xf>
    <xf numFmtId="3" fontId="116" fillId="0" borderId="26" xfId="0" applyNumberFormat="1" applyFont="1" applyBorder="1" applyAlignment="1">
      <alignment horizontal="right"/>
    </xf>
    <xf numFmtId="3" fontId="116" fillId="0" borderId="21" xfId="0" applyNumberFormat="1" applyFont="1" applyBorder="1" applyAlignment="1">
      <alignment horizontal="right"/>
    </xf>
    <xf numFmtId="3" fontId="114" fillId="0" borderId="72" xfId="5" applyNumberFormat="1" applyFont="1" applyBorder="1" applyAlignment="1">
      <alignment horizontal="right"/>
    </xf>
    <xf numFmtId="169" fontId="114" fillId="0" borderId="0" xfId="0" applyNumberFormat="1" applyFont="1"/>
    <xf numFmtId="49" fontId="116" fillId="4" borderId="31" xfId="0" applyNumberFormat="1" applyFont="1" applyFill="1" applyBorder="1"/>
    <xf numFmtId="0" fontId="114" fillId="4" borderId="26" xfId="0" applyFont="1" applyFill="1" applyBorder="1"/>
    <xf numFmtId="3" fontId="116" fillId="4" borderId="26" xfId="0" applyNumberFormat="1" applyFont="1" applyFill="1" applyBorder="1" applyAlignment="1">
      <alignment horizontal="right"/>
    </xf>
    <xf numFmtId="49" fontId="116" fillId="4" borderId="48" xfId="0" applyNumberFormat="1" applyFont="1" applyFill="1" applyBorder="1"/>
    <xf numFmtId="0" fontId="114" fillId="4" borderId="52" xfId="0" applyFont="1" applyFill="1" applyBorder="1"/>
    <xf numFmtId="49" fontId="116" fillId="7" borderId="48" xfId="0" applyNumberFormat="1" applyFont="1" applyFill="1" applyBorder="1"/>
    <xf numFmtId="0" fontId="114" fillId="7" borderId="52" xfId="0" applyFont="1" applyFill="1" applyBorder="1"/>
    <xf numFmtId="3" fontId="116" fillId="7" borderId="52" xfId="0" applyNumberFormat="1" applyFont="1" applyFill="1" applyBorder="1" applyAlignment="1">
      <alignment horizontal="right"/>
    </xf>
    <xf numFmtId="169" fontId="114" fillId="7" borderId="0" xfId="0" applyNumberFormat="1" applyFont="1" applyFill="1"/>
    <xf numFmtId="0" fontId="114" fillId="0" borderId="19" xfId="0" applyFont="1" applyBorder="1" applyAlignment="1">
      <alignment horizontal="center"/>
    </xf>
    <xf numFmtId="3" fontId="114" fillId="0" borderId="7" xfId="0" applyNumberFormat="1" applyFont="1" applyBorder="1" applyAlignment="1">
      <alignment horizontal="right"/>
    </xf>
    <xf numFmtId="3" fontId="116" fillId="4" borderId="73" xfId="5" applyNumberFormat="1" applyFont="1" applyFill="1" applyBorder="1" applyAlignment="1">
      <alignment horizontal="right"/>
    </xf>
    <xf numFmtId="170" fontId="114" fillId="0" borderId="0" xfId="0" applyNumberFormat="1" applyFont="1" applyAlignment="1">
      <alignment horizontal="right"/>
    </xf>
    <xf numFmtId="3" fontId="114" fillId="0" borderId="26" xfId="0" applyNumberFormat="1" applyFont="1" applyBorder="1" applyAlignment="1">
      <alignment horizontal="right"/>
    </xf>
    <xf numFmtId="3" fontId="114" fillId="0" borderId="21" xfId="0" applyNumberFormat="1" applyFont="1" applyBorder="1" applyAlignment="1">
      <alignment horizontal="right"/>
    </xf>
    <xf numFmtId="3" fontId="114" fillId="4" borderId="72" xfId="5" applyNumberFormat="1" applyFont="1" applyFill="1" applyBorder="1" applyAlignment="1">
      <alignment horizontal="right"/>
    </xf>
    <xf numFmtId="3" fontId="114" fillId="4" borderId="42" xfId="5" applyNumberFormat="1" applyFont="1" applyFill="1" applyBorder="1" applyAlignment="1">
      <alignment horizontal="right"/>
    </xf>
    <xf numFmtId="3" fontId="115" fillId="0" borderId="4" xfId="5" applyNumberFormat="1" applyFont="1" applyBorder="1" applyAlignment="1">
      <alignment horizontal="right"/>
    </xf>
    <xf numFmtId="3" fontId="115" fillId="0" borderId="4" xfId="0" applyNumberFormat="1" applyFont="1" applyBorder="1" applyAlignment="1">
      <alignment horizontal="right"/>
    </xf>
    <xf numFmtId="3" fontId="115" fillId="0" borderId="23" xfId="0" applyNumberFormat="1" applyFont="1" applyBorder="1" applyAlignment="1">
      <alignment horizontal="right"/>
    </xf>
    <xf numFmtId="3" fontId="115" fillId="4" borderId="37" xfId="5" applyNumberFormat="1" applyFont="1" applyFill="1" applyBorder="1" applyAlignment="1">
      <alignment horizontal="right"/>
    </xf>
    <xf numFmtId="3" fontId="115" fillId="0" borderId="43" xfId="5" applyNumberFormat="1" applyFont="1" applyBorder="1" applyAlignment="1">
      <alignment horizontal="right"/>
    </xf>
    <xf numFmtId="3" fontId="115" fillId="0" borderId="43" xfId="0" applyNumberFormat="1" applyFont="1" applyBorder="1" applyAlignment="1">
      <alignment horizontal="right"/>
    </xf>
    <xf numFmtId="3" fontId="115" fillId="0" borderId="55" xfId="0" applyNumberFormat="1" applyFont="1" applyBorder="1" applyAlignment="1">
      <alignment horizontal="right"/>
    </xf>
    <xf numFmtId="3" fontId="115" fillId="4" borderId="20" xfId="5" applyNumberFormat="1" applyFont="1" applyFill="1" applyBorder="1" applyAlignment="1">
      <alignment horizontal="right"/>
    </xf>
    <xf numFmtId="49" fontId="115" fillId="7" borderId="17" xfId="0" applyNumberFormat="1" applyFont="1" applyFill="1" applyBorder="1" applyAlignment="1">
      <alignment horizontal="center"/>
    </xf>
    <xf numFmtId="3" fontId="115" fillId="7" borderId="52" xfId="5" applyNumberFormat="1" applyFont="1" applyFill="1" applyBorder="1" applyAlignment="1">
      <alignment horizontal="right"/>
    </xf>
    <xf numFmtId="3" fontId="115" fillId="7" borderId="52" xfId="0" applyNumberFormat="1" applyFont="1" applyFill="1" applyBorder="1" applyAlignment="1">
      <alignment horizontal="right"/>
    </xf>
    <xf numFmtId="3" fontId="115" fillId="7" borderId="40" xfId="0" applyNumberFormat="1" applyFont="1" applyFill="1" applyBorder="1" applyAlignment="1">
      <alignment horizontal="right"/>
    </xf>
    <xf numFmtId="3" fontId="115" fillId="7" borderId="20" xfId="5" applyNumberFormat="1" applyFont="1" applyFill="1" applyBorder="1" applyAlignment="1">
      <alignment horizontal="right"/>
    </xf>
    <xf numFmtId="3" fontId="114" fillId="0" borderId="76" xfId="5" applyNumberFormat="1" applyFont="1" applyBorder="1" applyAlignment="1">
      <alignment horizontal="right"/>
    </xf>
    <xf numFmtId="0" fontId="116" fillId="4" borderId="12" xfId="0" applyFont="1" applyFill="1" applyBorder="1"/>
    <xf numFmtId="3" fontId="116" fillId="4" borderId="12" xfId="0" applyNumberFormat="1" applyFont="1" applyFill="1" applyBorder="1"/>
    <xf numFmtId="169" fontId="116" fillId="0" borderId="0" xfId="0" applyNumberFormat="1" applyFont="1"/>
    <xf numFmtId="0" fontId="116" fillId="0" borderId="0" xfId="0" applyFont="1"/>
    <xf numFmtId="0" fontId="116" fillId="4" borderId="52" xfId="0" applyFont="1" applyFill="1" applyBorder="1"/>
    <xf numFmtId="3" fontId="116" fillId="4" borderId="52" xfId="0" applyNumberFormat="1" applyFont="1" applyFill="1" applyBorder="1"/>
    <xf numFmtId="0" fontId="116" fillId="7" borderId="6" xfId="0" applyFont="1" applyFill="1" applyBorder="1"/>
    <xf numFmtId="3" fontId="116" fillId="7" borderId="5" xfId="0" applyNumberFormat="1" applyFont="1" applyFill="1" applyBorder="1"/>
    <xf numFmtId="169" fontId="116" fillId="7" borderId="0" xfId="0" applyNumberFormat="1" applyFont="1" applyFill="1"/>
    <xf numFmtId="0" fontId="116" fillId="7" borderId="0" xfId="0" applyFont="1" applyFill="1"/>
    <xf numFmtId="0" fontId="116" fillId="7" borderId="12" xfId="0" applyFont="1" applyFill="1" applyBorder="1"/>
    <xf numFmtId="3" fontId="116" fillId="7" borderId="12" xfId="0" applyNumberFormat="1" applyFont="1" applyFill="1" applyBorder="1"/>
    <xf numFmtId="3" fontId="116" fillId="7" borderId="56" xfId="0" applyNumberFormat="1" applyFont="1" applyFill="1" applyBorder="1"/>
    <xf numFmtId="3" fontId="116" fillId="7" borderId="77" xfId="0" applyNumberFormat="1" applyFont="1" applyFill="1" applyBorder="1"/>
    <xf numFmtId="49" fontId="114" fillId="0" borderId="16" xfId="0" applyNumberFormat="1" applyFont="1" applyBorder="1" applyAlignment="1">
      <alignment horizontal="center" vertical="center"/>
    </xf>
    <xf numFmtId="0" fontId="114" fillId="0" borderId="4" xfId="0" applyFont="1" applyBorder="1" applyAlignment="1">
      <alignment wrapText="1"/>
    </xf>
    <xf numFmtId="49" fontId="114" fillId="0" borderId="14" xfId="0" applyNumberFormat="1" applyFont="1" applyBorder="1" applyAlignment="1">
      <alignment horizontal="center" vertical="center"/>
    </xf>
    <xf numFmtId="0" fontId="114" fillId="0" borderId="5" xfId="0" applyFont="1" applyBorder="1" applyAlignment="1">
      <alignment wrapText="1"/>
    </xf>
    <xf numFmtId="49" fontId="114" fillId="0" borderId="16" xfId="0" applyNumberFormat="1" applyFont="1" applyBorder="1" applyAlignment="1">
      <alignment horizontal="center" wrapText="1"/>
    </xf>
    <xf numFmtId="49" fontId="114" fillId="0" borderId="14" xfId="0" applyNumberFormat="1" applyFont="1" applyBorder="1" applyAlignment="1">
      <alignment horizontal="center" wrapText="1"/>
    </xf>
    <xf numFmtId="3" fontId="114" fillId="0" borderId="5" xfId="5" applyNumberFormat="1" applyFont="1" applyBorder="1" applyAlignment="1">
      <alignment horizontal="right" vertical="center" wrapText="1"/>
    </xf>
    <xf numFmtId="3" fontId="116" fillId="0" borderId="5" xfId="5" applyNumberFormat="1" applyFont="1" applyBorder="1" applyAlignment="1">
      <alignment horizontal="right" vertical="center" wrapText="1"/>
    </xf>
    <xf numFmtId="3" fontId="116" fillId="0" borderId="15" xfId="5" applyNumberFormat="1" applyFont="1" applyBorder="1" applyAlignment="1">
      <alignment horizontal="right" vertical="center" wrapText="1"/>
    </xf>
    <xf numFmtId="3" fontId="114" fillId="0" borderId="5" xfId="5" applyNumberFormat="1" applyFont="1" applyBorder="1" applyAlignment="1">
      <alignment horizontal="center" vertical="center" wrapText="1"/>
    </xf>
    <xf numFmtId="49" fontId="114" fillId="0" borderId="16" xfId="0" applyNumberFormat="1" applyFont="1" applyBorder="1" applyAlignment="1">
      <alignment horizontal="center"/>
    </xf>
    <xf numFmtId="49" fontId="114" fillId="7" borderId="16" xfId="0" applyNumberFormat="1" applyFont="1" applyFill="1" applyBorder="1" applyAlignment="1">
      <alignment horizontal="center"/>
    </xf>
    <xf numFmtId="49" fontId="117" fillId="7" borderId="14" xfId="0" applyNumberFormat="1" applyFont="1" applyFill="1" applyBorder="1" applyAlignment="1">
      <alignment horizontal="center"/>
    </xf>
    <xf numFmtId="49" fontId="114" fillId="0" borderId="16" xfId="0" applyNumberFormat="1" applyFont="1" applyBorder="1" applyAlignment="1">
      <alignment horizontal="left" wrapText="1"/>
    </xf>
    <xf numFmtId="0" fontId="114" fillId="0" borderId="4" xfId="0" applyFont="1" applyBorder="1"/>
    <xf numFmtId="49" fontId="114" fillId="0" borderId="14" xfId="0" applyNumberFormat="1" applyFont="1" applyBorder="1" applyAlignment="1">
      <alignment horizontal="left" wrapText="1"/>
    </xf>
    <xf numFmtId="0" fontId="114" fillId="0" borderId="5" xfId="0" applyFont="1" applyBorder="1"/>
    <xf numFmtId="3" fontId="114" fillId="0" borderId="5" xfId="5" applyNumberFormat="1" applyFont="1" applyBorder="1" applyAlignment="1">
      <alignment horizontal="center" wrapText="1"/>
    </xf>
    <xf numFmtId="3" fontId="114" fillId="0" borderId="15" xfId="5" applyNumberFormat="1" applyFont="1" applyBorder="1" applyAlignment="1">
      <alignment horizontal="center" wrapText="1"/>
    </xf>
    <xf numFmtId="3" fontId="115" fillId="0" borderId="5" xfId="5" applyNumberFormat="1" applyFont="1" applyBorder="1" applyAlignment="1">
      <alignment horizontal="center" wrapText="1"/>
    </xf>
    <xf numFmtId="3" fontId="114" fillId="4" borderId="23" xfId="5" applyNumberFormat="1" applyFont="1" applyFill="1" applyBorder="1" applyAlignment="1">
      <alignment horizontal="right"/>
    </xf>
    <xf numFmtId="49" fontId="114" fillId="0" borderId="14" xfId="0" applyNumberFormat="1" applyFont="1" applyBorder="1" applyAlignment="1">
      <alignment horizontal="center"/>
    </xf>
    <xf numFmtId="3" fontId="114" fillId="0" borderId="5" xfId="5" quotePrefix="1" applyNumberFormat="1" applyFont="1" applyBorder="1" applyAlignment="1">
      <alignment horizontal="right"/>
    </xf>
    <xf numFmtId="0" fontId="114" fillId="7" borderId="4" xfId="0" applyFont="1" applyFill="1" applyBorder="1"/>
    <xf numFmtId="3" fontId="114" fillId="7" borderId="4" xfId="0" applyNumberFormat="1" applyFont="1" applyFill="1" applyBorder="1" applyAlignment="1">
      <alignment horizontal="right"/>
    </xf>
    <xf numFmtId="3" fontId="114" fillId="7" borderId="23" xfId="0" applyNumberFormat="1" applyFont="1" applyFill="1" applyBorder="1" applyAlignment="1">
      <alignment horizontal="right"/>
    </xf>
    <xf numFmtId="3" fontId="114" fillId="5" borderId="25" xfId="5" applyNumberFormat="1" applyFont="1" applyFill="1" applyBorder="1" applyAlignment="1">
      <alignment horizontal="right"/>
    </xf>
    <xf numFmtId="49" fontId="115" fillId="0" borderId="16" xfId="0" applyNumberFormat="1" applyFont="1" applyBorder="1" applyAlignment="1">
      <alignment horizontal="center"/>
    </xf>
    <xf numFmtId="49" fontId="114" fillId="7" borderId="11" xfId="0" applyNumberFormat="1" applyFont="1" applyFill="1" applyBorder="1" applyAlignment="1">
      <alignment horizontal="center" vertical="center"/>
    </xf>
    <xf numFmtId="3" fontId="114" fillId="7" borderId="13" xfId="5" applyNumberFormat="1" applyFont="1" applyFill="1" applyBorder="1" applyAlignment="1">
      <alignment horizontal="right"/>
    </xf>
    <xf numFmtId="49" fontId="116" fillId="0" borderId="14" xfId="0" applyNumberFormat="1" applyFont="1" applyBorder="1" applyAlignment="1">
      <alignment horizontal="center" wrapText="1"/>
    </xf>
    <xf numFmtId="0" fontId="116" fillId="0" borderId="5" xfId="0" applyFont="1" applyBorder="1"/>
    <xf numFmtId="49" fontId="114" fillId="7" borderId="17" xfId="0" applyNumberFormat="1" applyFont="1" applyFill="1" applyBorder="1" applyAlignment="1">
      <alignment horizontal="center" wrapText="1"/>
    </xf>
    <xf numFmtId="3" fontId="114" fillId="7" borderId="52" xfId="5" applyNumberFormat="1" applyFont="1" applyFill="1" applyBorder="1" applyAlignment="1">
      <alignment horizontal="right" vertical="center" wrapText="1"/>
    </xf>
    <xf numFmtId="3" fontId="116" fillId="7" borderId="52" xfId="5" applyNumberFormat="1" applyFont="1" applyFill="1" applyBorder="1" applyAlignment="1">
      <alignment horizontal="right" vertical="center" wrapText="1"/>
    </xf>
    <xf numFmtId="3" fontId="116" fillId="7" borderId="40" xfId="5" applyNumberFormat="1" applyFont="1" applyFill="1" applyBorder="1" applyAlignment="1">
      <alignment horizontal="right" vertical="center" wrapText="1"/>
    </xf>
    <xf numFmtId="3" fontId="114" fillId="7" borderId="52" xfId="5" applyNumberFormat="1" applyFont="1" applyFill="1" applyBorder="1" applyAlignment="1">
      <alignment horizontal="center" vertical="center" wrapText="1"/>
    </xf>
    <xf numFmtId="3" fontId="114" fillId="0" borderId="64" xfId="5" applyNumberFormat="1" applyFont="1" applyBorder="1" applyAlignment="1">
      <alignment horizontal="right"/>
    </xf>
    <xf numFmtId="49" fontId="114" fillId="7" borderId="17" xfId="0" applyNumberFormat="1" applyFont="1" applyFill="1" applyBorder="1" applyAlignment="1">
      <alignment horizontal="center"/>
    </xf>
    <xf numFmtId="3" fontId="114" fillId="7" borderId="64" xfId="5" applyNumberFormat="1" applyFont="1" applyFill="1" applyBorder="1" applyAlignment="1">
      <alignment horizontal="right"/>
    </xf>
    <xf numFmtId="49" fontId="114" fillId="7" borderId="11" xfId="0" applyNumberFormat="1" applyFont="1" applyFill="1" applyBorder="1" applyAlignment="1">
      <alignment horizontal="center" wrapText="1"/>
    </xf>
    <xf numFmtId="49" fontId="116" fillId="7" borderId="14" xfId="0" applyNumberFormat="1" applyFont="1" applyFill="1" applyBorder="1" applyAlignment="1">
      <alignment horizontal="center" vertical="center"/>
    </xf>
    <xf numFmtId="49" fontId="116" fillId="0" borderId="14" xfId="0" applyNumberFormat="1" applyFont="1" applyBorder="1" applyAlignment="1">
      <alignment horizontal="left" wrapText="1"/>
    </xf>
    <xf numFmtId="49" fontId="114" fillId="7" borderId="11" xfId="0" applyNumberFormat="1" applyFont="1" applyFill="1" applyBorder="1" applyAlignment="1">
      <alignment horizontal="left" wrapText="1"/>
    </xf>
    <xf numFmtId="3" fontId="114" fillId="7" borderId="12" xfId="5" applyNumberFormat="1" applyFont="1" applyFill="1" applyBorder="1" applyAlignment="1">
      <alignment horizontal="center" wrapText="1"/>
    </xf>
    <xf numFmtId="3" fontId="114" fillId="7" borderId="13" xfId="5" applyNumberFormat="1" applyFont="1" applyFill="1" applyBorder="1" applyAlignment="1">
      <alignment horizontal="center" wrapText="1"/>
    </xf>
    <xf numFmtId="3" fontId="114" fillId="7" borderId="39" xfId="5" applyNumberFormat="1" applyFont="1" applyFill="1" applyBorder="1" applyAlignment="1">
      <alignment horizontal="right"/>
    </xf>
    <xf numFmtId="3" fontId="115" fillId="0" borderId="15" xfId="5" applyNumberFormat="1" applyFont="1" applyBorder="1" applyAlignment="1">
      <alignment horizontal="center" wrapText="1"/>
    </xf>
    <xf numFmtId="49" fontId="114" fillId="7" borderId="17" xfId="0" applyNumberFormat="1" applyFont="1" applyFill="1" applyBorder="1" applyAlignment="1">
      <alignment horizontal="left" wrapText="1"/>
    </xf>
    <xf numFmtId="3" fontId="114" fillId="7" borderId="52" xfId="5" applyNumberFormat="1" applyFont="1" applyFill="1" applyBorder="1" applyAlignment="1">
      <alignment horizontal="center" wrapText="1"/>
    </xf>
    <xf numFmtId="3" fontId="114" fillId="7" borderId="40" xfId="5" applyNumberFormat="1" applyFont="1" applyFill="1" applyBorder="1" applyAlignment="1">
      <alignment horizontal="center" wrapText="1"/>
    </xf>
    <xf numFmtId="3" fontId="114" fillId="7" borderId="45" xfId="5" applyNumberFormat="1" applyFont="1" applyFill="1" applyBorder="1" applyAlignment="1">
      <alignment horizontal="right"/>
    </xf>
    <xf numFmtId="3" fontId="114" fillId="7" borderId="52" xfId="0" applyNumberFormat="1" applyFont="1" applyFill="1" applyBorder="1" applyAlignment="1">
      <alignment horizontal="right"/>
    </xf>
    <xf numFmtId="3" fontId="114" fillId="7" borderId="40" xfId="0" applyNumberFormat="1" applyFont="1" applyFill="1" applyBorder="1" applyAlignment="1">
      <alignment horizontal="right"/>
    </xf>
    <xf numFmtId="3" fontId="114" fillId="7" borderId="12" xfId="5" quotePrefix="1" applyNumberFormat="1" applyFont="1" applyFill="1" applyBorder="1" applyAlignment="1">
      <alignment horizontal="right"/>
    </xf>
    <xf numFmtId="3" fontId="114" fillId="4" borderId="60" xfId="5" applyNumberFormat="1" applyFont="1" applyFill="1" applyBorder="1" applyAlignment="1">
      <alignment horizontal="right"/>
    </xf>
    <xf numFmtId="3" fontId="115" fillId="0" borderId="5" xfId="5" applyNumberFormat="1" applyFont="1" applyBorder="1" applyAlignment="1">
      <alignment horizontal="right"/>
    </xf>
    <xf numFmtId="3" fontId="115" fillId="0" borderId="5" xfId="0" applyNumberFormat="1" applyFont="1" applyBorder="1" applyAlignment="1">
      <alignment horizontal="right"/>
    </xf>
    <xf numFmtId="3" fontId="115" fillId="0" borderId="15" xfId="0" applyNumberFormat="1" applyFont="1" applyBorder="1" applyAlignment="1">
      <alignment horizontal="right"/>
    </xf>
    <xf numFmtId="0" fontId="98" fillId="0" borderId="8" xfId="0" applyFont="1" applyBorder="1" applyAlignment="1">
      <alignment horizontal="center" vertical="center" wrapText="1"/>
    </xf>
    <xf numFmtId="168" fontId="98" fillId="0" borderId="9" xfId="5" applyNumberFormat="1" applyFont="1" applyBorder="1" applyAlignment="1">
      <alignment horizontal="center" vertical="center" wrapText="1"/>
    </xf>
    <xf numFmtId="168" fontId="98" fillId="0" borderId="79" xfId="5" applyNumberFormat="1" applyFont="1" applyBorder="1" applyAlignment="1">
      <alignment horizontal="center" vertical="center" wrapText="1"/>
    </xf>
    <xf numFmtId="168" fontId="98" fillId="0" borderId="10" xfId="5" applyNumberFormat="1" applyFont="1" applyBorder="1" applyAlignment="1">
      <alignment horizontal="center" vertical="center"/>
    </xf>
    <xf numFmtId="0" fontId="98" fillId="0" borderId="4" xfId="0" quotePrefix="1" applyFont="1" applyBorder="1" applyAlignment="1">
      <alignment horizontal="left"/>
    </xf>
    <xf numFmtId="1" fontId="99" fillId="0" borderId="4" xfId="5" applyNumberFormat="1" applyFont="1" applyBorder="1" applyAlignment="1">
      <alignment horizontal="right"/>
    </xf>
    <xf numFmtId="1" fontId="99" fillId="0" borderId="62" xfId="5" applyNumberFormat="1" applyFont="1" applyBorder="1" applyAlignment="1">
      <alignment horizontal="right"/>
    </xf>
    <xf numFmtId="1" fontId="99" fillId="8" borderId="23" xfId="5" applyNumberFormat="1" applyFont="1" applyFill="1" applyBorder="1" applyAlignment="1">
      <alignment horizontal="right"/>
    </xf>
    <xf numFmtId="168" fontId="99" fillId="0" borderId="0" xfId="5" applyNumberFormat="1" applyFont="1" applyAlignment="1">
      <alignment horizontal="center"/>
    </xf>
    <xf numFmtId="0" fontId="99" fillId="0" borderId="5" xfId="0" applyFont="1" applyBorder="1" applyAlignment="1">
      <alignment horizontal="left"/>
    </xf>
    <xf numFmtId="3" fontId="98" fillId="3" borderId="15" xfId="5" applyNumberFormat="1" applyFont="1" applyFill="1" applyBorder="1" applyAlignment="1">
      <alignment horizontal="right"/>
    </xf>
    <xf numFmtId="0" fontId="99" fillId="7" borderId="12" xfId="0" applyFont="1" applyFill="1" applyBorder="1" applyAlignment="1">
      <alignment horizontal="left"/>
    </xf>
    <xf numFmtId="3" fontId="99" fillId="7" borderId="56" xfId="5" applyNumberFormat="1" applyFont="1" applyFill="1" applyBorder="1" applyAlignment="1">
      <alignment horizontal="right"/>
    </xf>
    <xf numFmtId="168" fontId="99" fillId="7" borderId="0" xfId="5" applyNumberFormat="1" applyFont="1" applyFill="1" applyAlignment="1">
      <alignment horizontal="center"/>
    </xf>
    <xf numFmtId="0" fontId="98" fillId="0" borderId="9" xfId="0" applyFont="1" applyBorder="1" applyAlignment="1">
      <alignment horizontal="left" wrapText="1"/>
    </xf>
    <xf numFmtId="3" fontId="98" fillId="3" borderId="10" xfId="5" applyNumberFormat="1" applyFont="1" applyFill="1" applyBorder="1" applyAlignment="1">
      <alignment horizontal="right"/>
    </xf>
    <xf numFmtId="0" fontId="99" fillId="0" borderId="43" xfId="0" applyFont="1" applyBorder="1" applyAlignment="1">
      <alignment horizontal="left"/>
    </xf>
    <xf numFmtId="3" fontId="98" fillId="3" borderId="55" xfId="5" applyNumberFormat="1" applyFont="1" applyFill="1" applyBorder="1" applyAlignment="1">
      <alignment horizontal="right"/>
    </xf>
    <xf numFmtId="0" fontId="99" fillId="0" borderId="4" xfId="0" applyFont="1" applyBorder="1" applyAlignment="1">
      <alignment horizontal="left"/>
    </xf>
    <xf numFmtId="3" fontId="98" fillId="3" borderId="23" xfId="5" applyNumberFormat="1" applyFont="1" applyFill="1" applyBorder="1" applyAlignment="1">
      <alignment horizontal="right"/>
    </xf>
    <xf numFmtId="3" fontId="100" fillId="0" borderId="5" xfId="0" applyNumberFormat="1" applyFont="1" applyBorder="1" applyAlignment="1">
      <alignment horizontal="right"/>
    </xf>
    <xf numFmtId="3" fontId="100" fillId="0" borderId="60" xfId="0" applyNumberFormat="1" applyFont="1" applyBorder="1" applyAlignment="1">
      <alignment horizontal="right"/>
    </xf>
    <xf numFmtId="3" fontId="100" fillId="0" borderId="43" xfId="0" applyNumberFormat="1" applyFont="1" applyBorder="1" applyAlignment="1">
      <alignment horizontal="right"/>
    </xf>
    <xf numFmtId="3" fontId="100" fillId="0" borderId="61" xfId="0" applyNumberFormat="1" applyFont="1" applyBorder="1" applyAlignment="1">
      <alignment horizontal="right"/>
    </xf>
    <xf numFmtId="0" fontId="99" fillId="7" borderId="43" xfId="0" applyFont="1" applyFill="1" applyBorder="1" applyAlignment="1">
      <alignment horizontal="left"/>
    </xf>
    <xf numFmtId="3" fontId="100" fillId="7" borderId="43" xfId="0" applyNumberFormat="1" applyFont="1" applyFill="1" applyBorder="1" applyAlignment="1">
      <alignment horizontal="right"/>
    </xf>
    <xf numFmtId="3" fontId="100" fillId="7" borderId="61" xfId="0" applyNumberFormat="1" applyFont="1" applyFill="1" applyBorder="1" applyAlignment="1">
      <alignment horizontal="right"/>
    </xf>
    <xf numFmtId="3" fontId="107" fillId="0" borderId="21" xfId="0" applyNumberFormat="1" applyFont="1" applyBorder="1" applyAlignment="1">
      <alignment horizontal="right"/>
    </xf>
    <xf numFmtId="168" fontId="100" fillId="0" borderId="0" xfId="0" applyNumberFormat="1" applyFont="1"/>
    <xf numFmtId="0" fontId="107" fillId="3" borderId="26" xfId="0" applyFont="1" applyFill="1" applyBorder="1" applyAlignment="1">
      <alignment wrapText="1"/>
    </xf>
    <xf numFmtId="0" fontId="99" fillId="3" borderId="26" xfId="0" applyFont="1" applyFill="1" applyBorder="1" applyAlignment="1">
      <alignment horizontal="left"/>
    </xf>
    <xf numFmtId="0" fontId="107" fillId="3" borderId="5" xfId="0" applyFont="1" applyFill="1" applyBorder="1" applyAlignment="1">
      <alignment wrapText="1"/>
    </xf>
    <xf numFmtId="0" fontId="99" fillId="3" borderId="5" xfId="0" applyFont="1" applyFill="1" applyBorder="1" applyAlignment="1">
      <alignment horizontal="left"/>
    </xf>
    <xf numFmtId="168" fontId="100" fillId="7" borderId="0" xfId="0" applyNumberFormat="1" applyFont="1" applyFill="1"/>
    <xf numFmtId="0" fontId="100" fillId="0" borderId="11" xfId="0" applyFont="1" applyBorder="1" applyAlignment="1">
      <alignment wrapText="1"/>
    </xf>
    <xf numFmtId="0" fontId="100" fillId="0" borderId="12" xfId="0" applyFont="1" applyBorder="1" applyAlignment="1">
      <alignment wrapText="1"/>
    </xf>
    <xf numFmtId="1" fontId="100" fillId="0" borderId="12" xfId="0" applyNumberFormat="1" applyFont="1" applyBorder="1"/>
    <xf numFmtId="1" fontId="99" fillId="0" borderId="13" xfId="5" applyNumberFormat="1" applyFont="1" applyBorder="1" applyAlignment="1">
      <alignment horizontal="right"/>
    </xf>
    <xf numFmtId="1" fontId="98" fillId="0" borderId="60" xfId="5" applyNumberFormat="1" applyFont="1" applyBorder="1" applyAlignment="1">
      <alignment horizontal="center" vertical="center" wrapText="1"/>
    </xf>
    <xf numFmtId="1" fontId="99" fillId="0" borderId="15" xfId="5" applyNumberFormat="1" applyFont="1" applyBorder="1" applyAlignment="1">
      <alignment horizontal="right"/>
    </xf>
    <xf numFmtId="3" fontId="99" fillId="0" borderId="60" xfId="5" applyNumberFormat="1" applyFont="1" applyBorder="1" applyAlignment="1">
      <alignment horizontal="right"/>
    </xf>
    <xf numFmtId="3" fontId="98" fillId="8" borderId="13" xfId="5" applyNumberFormat="1" applyFont="1" applyFill="1" applyBorder="1" applyAlignment="1">
      <alignment horizontal="right"/>
    </xf>
    <xf numFmtId="3" fontId="98" fillId="8" borderId="15" xfId="5" applyNumberFormat="1" applyFont="1" applyFill="1" applyBorder="1" applyAlignment="1">
      <alignment horizontal="right"/>
    </xf>
    <xf numFmtId="3" fontId="99" fillId="7" borderId="64" xfId="5" applyNumberFormat="1" applyFont="1" applyFill="1" applyBorder="1" applyAlignment="1">
      <alignment horizontal="right"/>
    </xf>
    <xf numFmtId="3" fontId="98" fillId="8" borderId="10" xfId="5" applyNumberFormat="1" applyFont="1" applyFill="1" applyBorder="1" applyAlignment="1">
      <alignment horizontal="right"/>
    </xf>
    <xf numFmtId="3" fontId="98" fillId="8" borderId="55" xfId="5" applyNumberFormat="1" applyFont="1" applyFill="1" applyBorder="1" applyAlignment="1">
      <alignment horizontal="right"/>
    </xf>
    <xf numFmtId="3" fontId="98" fillId="8" borderId="23" xfId="5" applyNumberFormat="1" applyFont="1" applyFill="1" applyBorder="1" applyAlignment="1">
      <alignment horizontal="right"/>
    </xf>
    <xf numFmtId="0" fontId="98" fillId="0" borderId="5" xfId="0" applyFont="1" applyBorder="1" applyAlignment="1">
      <alignment horizontal="left"/>
    </xf>
    <xf numFmtId="3" fontId="99" fillId="0" borderId="61" xfId="5" applyNumberFormat="1" applyFont="1" applyBorder="1" applyAlignment="1">
      <alignment horizontal="right"/>
    </xf>
    <xf numFmtId="3" fontId="99" fillId="0" borderId="62" xfId="5" applyNumberFormat="1" applyFont="1" applyBorder="1" applyAlignment="1">
      <alignment horizontal="right"/>
    </xf>
    <xf numFmtId="3" fontId="99" fillId="7" borderId="43" xfId="5" applyNumberFormat="1" applyFont="1" applyFill="1" applyBorder="1" applyAlignment="1">
      <alignment horizontal="right"/>
    </xf>
    <xf numFmtId="3" fontId="99" fillId="7" borderId="61" xfId="5" applyNumberFormat="1" applyFont="1" applyFill="1" applyBorder="1" applyAlignment="1">
      <alignment horizontal="right"/>
    </xf>
    <xf numFmtId="3" fontId="99" fillId="8" borderId="22" xfId="5" applyNumberFormat="1" applyFont="1" applyFill="1" applyBorder="1" applyAlignment="1">
      <alignment horizontal="right"/>
    </xf>
    <xf numFmtId="3" fontId="107" fillId="8" borderId="22" xfId="0" applyNumberFormat="1" applyFont="1" applyFill="1" applyBorder="1" applyAlignment="1">
      <alignment horizontal="right"/>
    </xf>
    <xf numFmtId="168" fontId="98" fillId="8" borderId="23" xfId="5" applyNumberFormat="1" applyFont="1" applyFill="1" applyBorder="1" applyAlignment="1">
      <alignment horizontal="center" vertical="center"/>
    </xf>
    <xf numFmtId="0" fontId="98" fillId="0" borderId="4" xfId="0" applyFont="1" applyBorder="1"/>
    <xf numFmtId="3" fontId="100" fillId="0" borderId="4" xfId="0" applyNumberFormat="1" applyFont="1" applyBorder="1" applyAlignment="1">
      <alignment horizontal="right"/>
    </xf>
    <xf numFmtId="3" fontId="100" fillId="8" borderId="23" xfId="0" applyNumberFormat="1" applyFont="1" applyFill="1" applyBorder="1" applyAlignment="1">
      <alignment horizontal="right"/>
    </xf>
    <xf numFmtId="3" fontId="107" fillId="8" borderId="13" xfId="0" applyNumberFormat="1" applyFont="1" applyFill="1" applyBorder="1" applyAlignment="1">
      <alignment horizontal="right"/>
    </xf>
    <xf numFmtId="49" fontId="99" fillId="0" borderId="5" xfId="0" applyNumberFormat="1" applyFont="1" applyBorder="1" applyAlignment="1">
      <alignment horizontal="center"/>
    </xf>
    <xf numFmtId="3" fontId="99" fillId="0" borderId="4" xfId="5" applyNumberFormat="1" applyFont="1" applyBorder="1" applyAlignment="1">
      <alignment horizontal="right" vertical="center" wrapText="1"/>
    </xf>
    <xf numFmtId="3" fontId="107" fillId="8" borderId="15" xfId="0" applyNumberFormat="1" applyFont="1" applyFill="1" applyBorder="1" applyAlignment="1">
      <alignment horizontal="right"/>
    </xf>
    <xf numFmtId="3" fontId="107" fillId="0" borderId="52" xfId="0" applyNumberFormat="1" applyFont="1" applyBorder="1" applyAlignment="1">
      <alignment horizontal="right"/>
    </xf>
    <xf numFmtId="3" fontId="107" fillId="0" borderId="64" xfId="0" applyNumberFormat="1" applyFont="1" applyBorder="1" applyAlignment="1">
      <alignment horizontal="right"/>
    </xf>
    <xf numFmtId="3" fontId="100" fillId="8" borderId="40" xfId="0" applyNumberFormat="1" applyFont="1" applyFill="1" applyBorder="1" applyAlignment="1">
      <alignment horizontal="right"/>
    </xf>
    <xf numFmtId="0" fontId="107" fillId="3" borderId="44" xfId="0" applyFont="1" applyFill="1" applyBorder="1" applyAlignment="1">
      <alignment wrapText="1"/>
    </xf>
    <xf numFmtId="0" fontId="99" fillId="3" borderId="43" xfId="0" applyFont="1" applyFill="1" applyBorder="1" applyAlignment="1">
      <alignment horizontal="left"/>
    </xf>
    <xf numFmtId="0" fontId="107" fillId="3" borderId="16" xfId="0" applyFont="1" applyFill="1" applyBorder="1" applyAlignment="1">
      <alignment wrapText="1"/>
    </xf>
    <xf numFmtId="0" fontId="99" fillId="3" borderId="4" xfId="0" applyFont="1" applyFill="1" applyBorder="1" applyAlignment="1">
      <alignment horizontal="left"/>
    </xf>
    <xf numFmtId="0" fontId="107" fillId="0" borderId="44" xfId="0" applyFont="1" applyBorder="1" applyAlignment="1">
      <alignment wrapText="1"/>
    </xf>
    <xf numFmtId="0" fontId="107" fillId="0" borderId="0" xfId="0" applyFont="1" applyAlignment="1">
      <alignment wrapText="1"/>
    </xf>
    <xf numFmtId="1" fontId="107" fillId="0" borderId="0" xfId="0" applyNumberFormat="1" applyFont="1" applyAlignment="1">
      <alignment horizontal="right"/>
    </xf>
    <xf numFmtId="1" fontId="100" fillId="0" borderId="0" xfId="0" applyNumberFormat="1" applyFont="1" applyAlignment="1">
      <alignment horizontal="right"/>
    </xf>
    <xf numFmtId="0" fontId="100" fillId="0" borderId="44" xfId="0" applyFont="1" applyBorder="1" applyAlignment="1">
      <alignment wrapText="1"/>
    </xf>
    <xf numFmtId="1" fontId="100" fillId="0" borderId="2" xfId="0" applyNumberFormat="1" applyFont="1" applyBorder="1" applyAlignment="1">
      <alignment horizontal="right"/>
    </xf>
    <xf numFmtId="1" fontId="98" fillId="0" borderId="9" xfId="5" applyNumberFormat="1" applyFont="1" applyBorder="1" applyAlignment="1">
      <alignment horizontal="center" vertical="center" wrapText="1"/>
    </xf>
    <xf numFmtId="1" fontId="107" fillId="8" borderId="23" xfId="0" applyNumberFormat="1" applyFont="1" applyFill="1" applyBorder="1" applyAlignment="1">
      <alignment horizontal="right"/>
    </xf>
    <xf numFmtId="0" fontId="98" fillId="0" borderId="4" xfId="0" applyFont="1" applyBorder="1" applyAlignment="1">
      <alignment horizontal="left"/>
    </xf>
    <xf numFmtId="3" fontId="100" fillId="0" borderId="62" xfId="0" applyNumberFormat="1" applyFont="1" applyBorder="1" applyAlignment="1">
      <alignment horizontal="right"/>
    </xf>
    <xf numFmtId="3" fontId="107" fillId="8" borderId="23" xfId="0" applyNumberFormat="1" applyFont="1" applyFill="1" applyBorder="1" applyAlignment="1">
      <alignment horizontal="right"/>
    </xf>
    <xf numFmtId="49" fontId="99" fillId="0" borderId="27" xfId="0" applyNumberFormat="1" applyFont="1" applyBorder="1" applyAlignment="1">
      <alignment horizontal="center"/>
    </xf>
    <xf numFmtId="49" fontId="99" fillId="7" borderId="78" xfId="0" applyNumberFormat="1" applyFont="1" applyFill="1" applyBorder="1" applyAlignment="1">
      <alignment horizontal="center"/>
    </xf>
    <xf numFmtId="3" fontId="100" fillId="7" borderId="52" xfId="0" applyNumberFormat="1" applyFont="1" applyFill="1" applyBorder="1" applyAlignment="1">
      <alignment horizontal="right"/>
    </xf>
    <xf numFmtId="3" fontId="100" fillId="7" borderId="64" xfId="0" applyNumberFormat="1" applyFont="1" applyFill="1" applyBorder="1" applyAlignment="1">
      <alignment horizontal="right"/>
    </xf>
    <xf numFmtId="3" fontId="99" fillId="0" borderId="60" xfId="5" applyNumberFormat="1" applyFont="1" applyBorder="1" applyAlignment="1">
      <alignment horizontal="right" vertical="center" wrapText="1"/>
    </xf>
    <xf numFmtId="3" fontId="99" fillId="0" borderId="7" xfId="5" applyNumberFormat="1" applyFont="1" applyBorder="1" applyAlignment="1">
      <alignment horizontal="right"/>
    </xf>
    <xf numFmtId="3" fontId="107" fillId="8" borderId="55" xfId="0" applyNumberFormat="1" applyFont="1" applyFill="1" applyBorder="1" applyAlignment="1">
      <alignment horizontal="right"/>
    </xf>
    <xf numFmtId="0" fontId="107" fillId="3" borderId="6" xfId="0" applyFont="1" applyFill="1" applyBorder="1"/>
    <xf numFmtId="0" fontId="98" fillId="3" borderId="6" xfId="0" applyFont="1" applyFill="1" applyBorder="1" applyAlignment="1">
      <alignment horizontal="left"/>
    </xf>
    <xf numFmtId="0" fontId="98" fillId="3" borderId="4" xfId="0" applyFont="1" applyFill="1" applyBorder="1" applyAlignment="1">
      <alignment horizontal="left"/>
    </xf>
    <xf numFmtId="0" fontId="107" fillId="0" borderId="0" xfId="0" applyFont="1"/>
    <xf numFmtId="49" fontId="99" fillId="0" borderId="24" xfId="0" applyNumberFormat="1" applyFont="1" applyBorder="1" applyAlignment="1">
      <alignment horizontal="center"/>
    </xf>
    <xf numFmtId="0" fontId="0" fillId="0" borderId="0" xfId="0"/>
    <xf numFmtId="0" fontId="49" fillId="0" borderId="30" xfId="0" applyFont="1" applyBorder="1" applyAlignment="1">
      <alignment horizontal="center"/>
    </xf>
    <xf numFmtId="0" fontId="0" fillId="0" borderId="30" xfId="0" applyBorder="1"/>
    <xf numFmtId="0" fontId="98" fillId="0" borderId="5" xfId="0" applyFont="1" applyBorder="1" applyAlignment="1">
      <alignment horizontal="left" wrapText="1"/>
    </xf>
    <xf numFmtId="0" fontId="100" fillId="7" borderId="12" xfId="0" applyFont="1" applyFill="1" applyBorder="1"/>
    <xf numFmtId="49" fontId="99" fillId="7" borderId="12" xfId="0" applyNumberFormat="1" applyFont="1" applyFill="1" applyBorder="1" applyAlignment="1">
      <alignment horizontal="left"/>
    </xf>
    <xf numFmtId="3" fontId="100" fillId="7" borderId="12" xfId="0" applyNumberFormat="1" applyFont="1" applyFill="1" applyBorder="1" applyAlignment="1">
      <alignment horizontal="right"/>
    </xf>
    <xf numFmtId="3" fontId="100" fillId="8" borderId="15" xfId="0" applyNumberFormat="1" applyFont="1" applyFill="1" applyBorder="1" applyAlignment="1">
      <alignment horizontal="right"/>
    </xf>
    <xf numFmtId="3" fontId="99" fillId="3" borderId="23" xfId="5" applyNumberFormat="1" applyFont="1" applyFill="1" applyBorder="1" applyAlignment="1">
      <alignment horizontal="right"/>
    </xf>
    <xf numFmtId="49" fontId="107" fillId="3" borderId="46" xfId="0" applyNumberFormat="1" applyFont="1" applyFill="1" applyBorder="1" applyAlignment="1">
      <alignment wrapText="1"/>
    </xf>
    <xf numFmtId="0" fontId="99" fillId="3" borderId="9" xfId="0" applyFont="1" applyFill="1" applyBorder="1" applyAlignment="1">
      <alignment wrapText="1"/>
    </xf>
    <xf numFmtId="0" fontId="100" fillId="7" borderId="0" xfId="0" applyFont="1" applyFill="1" applyBorder="1"/>
    <xf numFmtId="49" fontId="99" fillId="0" borderId="16" xfId="0" applyNumberFormat="1" applyFont="1" applyBorder="1" applyAlignment="1">
      <alignment horizontal="center" vertical="center" wrapText="1"/>
    </xf>
    <xf numFmtId="3" fontId="98" fillId="0" borderId="4" xfId="5" applyNumberFormat="1" applyFont="1" applyBorder="1" applyAlignment="1">
      <alignment horizontal="center" vertical="center" wrapText="1"/>
    </xf>
    <xf numFmtId="3" fontId="98" fillId="7" borderId="12" xfId="5" applyNumberFormat="1" applyFont="1" applyFill="1" applyBorder="1" applyAlignment="1">
      <alignment horizontal="center" vertical="center" wrapText="1"/>
    </xf>
    <xf numFmtId="3" fontId="100" fillId="7" borderId="0" xfId="0" applyNumberFormat="1" applyFont="1" applyFill="1"/>
    <xf numFmtId="49" fontId="99" fillId="7" borderId="14" xfId="0" applyNumberFormat="1" applyFont="1" applyFill="1" applyBorder="1" applyAlignment="1">
      <alignment horizontal="center"/>
    </xf>
    <xf numFmtId="3" fontId="99" fillId="7" borderId="5" xfId="5" applyNumberFormat="1" applyFont="1" applyFill="1" applyBorder="1" applyAlignment="1">
      <alignment horizontal="right"/>
    </xf>
    <xf numFmtId="49" fontId="99" fillId="7" borderId="19" xfId="0" applyNumberFormat="1" applyFont="1" applyFill="1" applyBorder="1" applyAlignment="1">
      <alignment horizontal="center"/>
    </xf>
    <xf numFmtId="3" fontId="99" fillId="0" borderId="70" xfId="5" applyNumberFormat="1" applyFont="1" applyBorder="1" applyAlignment="1">
      <alignment horizontal="right"/>
    </xf>
    <xf numFmtId="49" fontId="107" fillId="3" borderId="5" xfId="0" applyNumberFormat="1" applyFont="1" applyFill="1" applyBorder="1" applyAlignment="1">
      <alignment wrapText="1"/>
    </xf>
    <xf numFmtId="0" fontId="99" fillId="3" borderId="5" xfId="0" applyFont="1" applyFill="1" applyBorder="1" applyAlignment="1">
      <alignment wrapText="1"/>
    </xf>
    <xf numFmtId="1" fontId="100" fillId="0" borderId="20" xfId="0" applyNumberFormat="1" applyFont="1" applyBorder="1" applyAlignment="1">
      <alignment horizontal="right"/>
    </xf>
    <xf numFmtId="49" fontId="98" fillId="0" borderId="8" xfId="0" applyNumberFormat="1" applyFont="1" applyBorder="1" applyAlignment="1">
      <alignment horizontal="center" vertical="center" wrapText="1"/>
    </xf>
    <xf numFmtId="1" fontId="98" fillId="0" borderId="9" xfId="5" applyNumberFormat="1" applyFont="1" applyBorder="1" applyAlignment="1">
      <alignment horizontal="right" vertical="center" wrapText="1"/>
    </xf>
    <xf numFmtId="1" fontId="98" fillId="0" borderId="10" xfId="5" applyNumberFormat="1" applyFont="1" applyBorder="1" applyAlignment="1">
      <alignment horizontal="right" vertical="center"/>
    </xf>
    <xf numFmtId="3" fontId="99" fillId="0" borderId="4" xfId="5" applyNumberFormat="1" applyFont="1" applyBorder="1" applyAlignment="1">
      <alignment horizontal="left" vertical="center" wrapText="1"/>
    </xf>
    <xf numFmtId="3" fontId="99" fillId="3" borderId="23" xfId="5" applyNumberFormat="1" applyFont="1" applyFill="1" applyBorder="1" applyAlignment="1">
      <alignment horizontal="right" vertical="center"/>
    </xf>
    <xf numFmtId="3" fontId="99" fillId="0" borderId="5" xfId="5" applyNumberFormat="1" applyFont="1" applyBorder="1" applyAlignment="1">
      <alignment horizontal="left" vertical="center" wrapText="1"/>
    </xf>
    <xf numFmtId="49" fontId="99" fillId="0" borderId="4" xfId="0" applyNumberFormat="1" applyFont="1" applyBorder="1" applyAlignment="1">
      <alignment horizontal="center"/>
    </xf>
    <xf numFmtId="3" fontId="99" fillId="0" borderId="70" xfId="5" applyNumberFormat="1" applyFont="1" applyBorder="1" applyAlignment="1">
      <alignment horizontal="right" vertical="center"/>
    </xf>
    <xf numFmtId="3" fontId="98" fillId="0" borderId="15" xfId="5" applyNumberFormat="1" applyFont="1" applyBorder="1" applyAlignment="1">
      <alignment horizontal="center" vertical="center"/>
    </xf>
    <xf numFmtId="1" fontId="100" fillId="0" borderId="0" xfId="0" applyNumberFormat="1" applyFont="1" applyBorder="1" applyAlignment="1">
      <alignment horizontal="right"/>
    </xf>
    <xf numFmtId="1" fontId="98" fillId="0" borderId="5" xfId="5" applyNumberFormat="1" applyFont="1" applyBorder="1" applyAlignment="1">
      <alignment horizontal="right" vertical="center" wrapText="1"/>
    </xf>
    <xf numFmtId="1" fontId="98" fillId="0" borderId="15" xfId="5" applyNumberFormat="1" applyFont="1" applyBorder="1" applyAlignment="1">
      <alignment horizontal="right" vertical="center"/>
    </xf>
    <xf numFmtId="3" fontId="98" fillId="0" borderId="4" xfId="5" applyNumberFormat="1" applyFont="1" applyBorder="1" applyAlignment="1">
      <alignment horizontal="right" vertical="center" wrapText="1"/>
    </xf>
    <xf numFmtId="3" fontId="98" fillId="0" borderId="5" xfId="5" applyNumberFormat="1" applyFont="1" applyBorder="1" applyAlignment="1">
      <alignment horizontal="right" vertical="center" wrapText="1"/>
    </xf>
    <xf numFmtId="3" fontId="98" fillId="0" borderId="70" xfId="5" applyNumberFormat="1" applyFont="1" applyBorder="1" applyAlignment="1">
      <alignment horizontal="right"/>
    </xf>
    <xf numFmtId="49" fontId="107" fillId="3" borderId="43" xfId="0" applyNumberFormat="1" applyFont="1" applyFill="1" applyBorder="1"/>
    <xf numFmtId="49" fontId="98" fillId="7" borderId="14" xfId="0" applyNumberFormat="1" applyFont="1" applyFill="1" applyBorder="1" applyAlignment="1">
      <alignment horizontal="center"/>
    </xf>
    <xf numFmtId="0" fontId="98" fillId="7" borderId="5" xfId="0" applyFont="1" applyFill="1" applyBorder="1" applyAlignment="1">
      <alignment wrapText="1"/>
    </xf>
    <xf numFmtId="3" fontId="99" fillId="7" borderId="12" xfId="5" applyNumberFormat="1" applyFont="1" applyFill="1" applyBorder="1" applyAlignment="1">
      <alignment horizontal="left" vertical="center" wrapText="1"/>
    </xf>
    <xf numFmtId="0" fontId="98" fillId="0" borderId="5" xfId="0" applyFont="1" applyBorder="1" applyAlignment="1">
      <alignment horizontal="center" vertical="center"/>
    </xf>
    <xf numFmtId="0" fontId="100" fillId="0" borderId="30" xfId="0" applyFont="1" applyBorder="1" applyAlignment="1">
      <alignment wrapText="1"/>
    </xf>
    <xf numFmtId="3" fontId="98" fillId="7" borderId="12" xfId="5" applyNumberFormat="1" applyFont="1" applyFill="1" applyBorder="1" applyAlignment="1">
      <alignment horizontal="right" vertical="center" wrapText="1"/>
    </xf>
    <xf numFmtId="0" fontId="99" fillId="0" borderId="28" xfId="0" applyFont="1" applyBorder="1" applyAlignment="1">
      <alignment horizontal="left" vertical="center"/>
    </xf>
    <xf numFmtId="0" fontId="99" fillId="7" borderId="65" xfId="0" applyFont="1" applyFill="1" applyBorder="1" applyAlignment="1">
      <alignment horizontal="left" vertical="center"/>
    </xf>
    <xf numFmtId="0" fontId="98" fillId="0" borderId="28" xfId="0" applyFont="1" applyBorder="1"/>
    <xf numFmtId="0" fontId="99" fillId="0" borderId="1" xfId="0" applyFont="1" applyBorder="1" applyAlignment="1">
      <alignment horizontal="left" vertical="center"/>
    </xf>
    <xf numFmtId="0" fontId="99" fillId="0" borderId="4" xfId="0" applyFont="1" applyBorder="1" applyAlignment="1">
      <alignment horizontal="left" vertical="center"/>
    </xf>
    <xf numFmtId="0" fontId="99" fillId="7" borderId="28" xfId="0" applyFont="1" applyFill="1" applyBorder="1" applyAlignment="1">
      <alignment horizontal="left" vertical="center"/>
    </xf>
    <xf numFmtId="0" fontId="99" fillId="3" borderId="43" xfId="0" applyFont="1" applyFill="1" applyBorder="1" applyAlignment="1">
      <alignment horizontal="left" vertical="center"/>
    </xf>
    <xf numFmtId="0" fontId="99" fillId="3" borderId="4" xfId="0" applyFont="1" applyFill="1" applyBorder="1" applyAlignment="1">
      <alignment horizontal="left" vertical="center"/>
    </xf>
    <xf numFmtId="0" fontId="99" fillId="7" borderId="12" xfId="0" applyFont="1" applyFill="1" applyBorder="1" applyAlignment="1">
      <alignment horizontal="left" vertical="center"/>
    </xf>
    <xf numFmtId="49" fontId="99" fillId="0" borderId="5" xfId="0" applyNumberFormat="1" applyFont="1" applyBorder="1" applyAlignment="1">
      <alignment horizontal="center" vertical="center"/>
    </xf>
    <xf numFmtId="0" fontId="99" fillId="0" borderId="5" xfId="0" applyFont="1" applyBorder="1" applyAlignment="1">
      <alignment horizontal="left" vertical="center"/>
    </xf>
    <xf numFmtId="3" fontId="99" fillId="0" borderId="10" xfId="5" applyNumberFormat="1" applyFont="1" applyBorder="1" applyAlignment="1">
      <alignment horizontal="right" vertical="center"/>
    </xf>
    <xf numFmtId="1" fontId="98" fillId="0" borderId="0" xfId="5" applyNumberFormat="1" applyFont="1" applyAlignment="1">
      <alignment horizontal="right"/>
    </xf>
    <xf numFmtId="3" fontId="98" fillId="0" borderId="23" xfId="5" applyNumberFormat="1" applyFont="1" applyBorder="1" applyAlignment="1">
      <alignment horizontal="center" vertical="center"/>
    </xf>
    <xf numFmtId="0" fontId="99" fillId="0" borderId="12" xfId="0" applyFont="1" applyBorder="1" applyAlignment="1">
      <alignment horizontal="left" vertical="center"/>
    </xf>
    <xf numFmtId="0" fontId="99" fillId="0" borderId="29" xfId="0" applyFont="1" applyBorder="1" applyAlignment="1">
      <alignment horizontal="left" vertical="center"/>
    </xf>
    <xf numFmtId="49" fontId="99" fillId="7" borderId="19" xfId="0" applyNumberFormat="1" applyFont="1" applyFill="1" applyBorder="1" applyAlignment="1">
      <alignment horizontal="center" vertical="center"/>
    </xf>
    <xf numFmtId="3" fontId="99" fillId="0" borderId="40" xfId="5" applyNumberFormat="1" applyFont="1" applyBorder="1" applyAlignment="1">
      <alignment horizontal="right" vertical="center"/>
    </xf>
    <xf numFmtId="49" fontId="107" fillId="3" borderId="6" xfId="0" applyNumberFormat="1" applyFont="1" applyFill="1" applyBorder="1" applyAlignment="1">
      <alignment wrapText="1"/>
    </xf>
    <xf numFmtId="0" fontId="99" fillId="3" borderId="6" xfId="0" applyFont="1" applyFill="1" applyBorder="1" applyAlignment="1">
      <alignment horizontal="left" vertical="center"/>
    </xf>
    <xf numFmtId="1" fontId="99" fillId="0" borderId="23" xfId="5" applyNumberFormat="1" applyFont="1" applyBorder="1" applyAlignment="1">
      <alignment horizontal="right"/>
    </xf>
    <xf numFmtId="3" fontId="98" fillId="3" borderId="13" xfId="5" applyNumberFormat="1" applyFont="1" applyFill="1" applyBorder="1" applyAlignment="1">
      <alignment horizontal="right" vertical="center"/>
    </xf>
    <xf numFmtId="3" fontId="98" fillId="3" borderId="15" xfId="5" applyNumberFormat="1" applyFont="1" applyFill="1" applyBorder="1" applyAlignment="1">
      <alignment horizontal="right" vertical="center"/>
    </xf>
    <xf numFmtId="3" fontId="98" fillId="3" borderId="23" xfId="5" applyNumberFormat="1" applyFont="1" applyFill="1" applyBorder="1" applyAlignment="1">
      <alignment horizontal="right" vertical="center"/>
    </xf>
    <xf numFmtId="3" fontId="107" fillId="0" borderId="6" xfId="0" applyNumberFormat="1" applyFont="1" applyBorder="1" applyAlignment="1">
      <alignment horizontal="right"/>
    </xf>
    <xf numFmtId="3" fontId="98" fillId="0" borderId="10" xfId="5" applyNumberFormat="1" applyFont="1" applyBorder="1" applyAlignment="1">
      <alignment horizontal="right" vertical="center"/>
    </xf>
    <xf numFmtId="49" fontId="100" fillId="3" borderId="43" xfId="0" applyNumberFormat="1" applyFont="1" applyFill="1" applyBorder="1"/>
    <xf numFmtId="0" fontId="98" fillId="0" borderId="29" xfId="0" applyFont="1" applyBorder="1" applyAlignment="1">
      <alignment horizontal="left" vertical="center"/>
    </xf>
    <xf numFmtId="49" fontId="100" fillId="0" borderId="14" xfId="0" applyNumberFormat="1" applyFont="1" applyBorder="1"/>
    <xf numFmtId="0" fontId="100" fillId="0" borderId="5" xfId="0" applyFont="1" applyBorder="1"/>
    <xf numFmtId="3" fontId="100" fillId="0" borderId="5" xfId="0" applyNumberFormat="1" applyFont="1" applyBorder="1"/>
    <xf numFmtId="0" fontId="98" fillId="0" borderId="5" xfId="0" applyFont="1" applyBorder="1" applyAlignment="1">
      <alignment horizontal="left" vertical="center"/>
    </xf>
    <xf numFmtId="3" fontId="99" fillId="7" borderId="5" xfId="5" applyNumberFormat="1" applyFont="1" applyFill="1" applyBorder="1" applyAlignment="1">
      <alignment horizontal="right" vertical="center" wrapText="1"/>
    </xf>
    <xf numFmtId="3" fontId="98" fillId="7" borderId="15" xfId="5" applyNumberFormat="1" applyFont="1" applyFill="1" applyBorder="1" applyAlignment="1">
      <alignment horizontal="right" vertical="center"/>
    </xf>
    <xf numFmtId="0" fontId="0" fillId="0" borderId="0" xfId="0"/>
    <xf numFmtId="3" fontId="47" fillId="5" borderId="60" xfId="5" applyNumberFormat="1" applyFont="1" applyFill="1" applyBorder="1" applyAlignment="1">
      <alignment horizontal="right"/>
    </xf>
    <xf numFmtId="171" fontId="48" fillId="5" borderId="52" xfId="1" applyNumberFormat="1" applyFont="1" applyFill="1" applyBorder="1" applyAlignment="1">
      <alignment horizontal="right"/>
    </xf>
    <xf numFmtId="3" fontId="47" fillId="0" borderId="13" xfId="5" applyNumberFormat="1" applyFont="1" applyFill="1" applyBorder="1" applyAlignment="1">
      <alignment horizontal="right"/>
    </xf>
    <xf numFmtId="3" fontId="47" fillId="5" borderId="15" xfId="5" applyNumberFormat="1" applyFont="1" applyFill="1" applyBorder="1" applyAlignment="1">
      <alignment horizontal="right"/>
    </xf>
    <xf numFmtId="3" fontId="71" fillId="0" borderId="0" xfId="0" applyNumberFormat="1" applyFont="1" applyBorder="1" applyAlignment="1">
      <alignment horizontal="right"/>
    </xf>
    <xf numFmtId="0" fontId="54" fillId="0" borderId="0" xfId="0" applyFont="1" applyBorder="1"/>
    <xf numFmtId="3" fontId="71" fillId="0" borderId="0" xfId="0" applyNumberFormat="1" applyFont="1" applyBorder="1" applyAlignment="1">
      <alignment horizontal="right" wrapText="1"/>
    </xf>
    <xf numFmtId="3" fontId="71" fillId="0" borderId="0" xfId="0" applyNumberFormat="1" applyFont="1" applyBorder="1" applyAlignment="1">
      <alignment horizontal="left"/>
    </xf>
    <xf numFmtId="3" fontId="71" fillId="0" borderId="0" xfId="0" applyNumberFormat="1" applyFont="1" applyBorder="1" applyAlignment="1">
      <alignment horizontal="left" wrapText="1"/>
    </xf>
    <xf numFmtId="170" fontId="71" fillId="0" borderId="0" xfId="0" applyNumberFormat="1" applyFont="1" applyBorder="1" applyAlignment="1">
      <alignment horizontal="left" wrapText="1"/>
    </xf>
    <xf numFmtId="170" fontId="71" fillId="0" borderId="0" xfId="0" applyNumberFormat="1" applyFont="1" applyBorder="1" applyAlignment="1">
      <alignment horizontal="right"/>
    </xf>
    <xf numFmtId="1" fontId="54" fillId="0" borderId="0" xfId="0" applyNumberFormat="1" applyFont="1" applyBorder="1" applyAlignment="1">
      <alignment horizontal="right"/>
    </xf>
    <xf numFmtId="0" fontId="49" fillId="0" borderId="0" xfId="0" applyFont="1" applyBorder="1"/>
    <xf numFmtId="0" fontId="51" fillId="0" borderId="0" xfId="0" applyFont="1" applyBorder="1"/>
    <xf numFmtId="169" fontId="51" fillId="0" borderId="0" xfId="0" applyNumberFormat="1" applyFont="1" applyBorder="1"/>
    <xf numFmtId="0" fontId="48" fillId="0" borderId="20" xfId="0" applyFont="1" applyBorder="1"/>
    <xf numFmtId="170" fontId="53" fillId="0" borderId="48" xfId="0" applyNumberFormat="1" applyFont="1" applyBorder="1" applyAlignment="1">
      <alignment horizontal="left"/>
    </xf>
    <xf numFmtId="0" fontId="2" fillId="0" borderId="0" xfId="0" applyFont="1" applyBorder="1"/>
    <xf numFmtId="170" fontId="53" fillId="7" borderId="36" xfId="0" applyNumberFormat="1" applyFont="1" applyFill="1" applyBorder="1" applyAlignment="1">
      <alignment horizontal="left"/>
    </xf>
    <xf numFmtId="0" fontId="48" fillId="0" borderId="45" xfId="0" applyFont="1" applyBorder="1"/>
    <xf numFmtId="0" fontId="48" fillId="0" borderId="32" xfId="0" applyFont="1" applyBorder="1"/>
    <xf numFmtId="0" fontId="51" fillId="0" borderId="36" xfId="0" applyFont="1" applyBorder="1"/>
    <xf numFmtId="0" fontId="1" fillId="0" borderId="0" xfId="0" applyFont="1" applyBorder="1"/>
    <xf numFmtId="49" fontId="116" fillId="7" borderId="8" xfId="0" applyNumberFormat="1" applyFont="1" applyFill="1" applyBorder="1" applyAlignment="1">
      <alignment horizontal="center"/>
    </xf>
    <xf numFmtId="0" fontId="116" fillId="7" borderId="9" xfId="0" applyFont="1" applyFill="1" applyBorder="1"/>
    <xf numFmtId="3" fontId="114" fillId="7" borderId="9" xfId="5" applyNumberFormat="1" applyFont="1" applyFill="1" applyBorder="1" applyAlignment="1">
      <alignment horizontal="right"/>
    </xf>
    <xf numFmtId="3" fontId="114" fillId="7" borderId="9" xfId="0" applyNumberFormat="1" applyFont="1" applyFill="1" applyBorder="1" applyAlignment="1">
      <alignment horizontal="right"/>
    </xf>
    <xf numFmtId="3" fontId="114" fillId="7" borderId="10" xfId="0" applyNumberFormat="1" applyFont="1" applyFill="1" applyBorder="1" applyAlignment="1">
      <alignment horizontal="right"/>
    </xf>
    <xf numFmtId="3" fontId="114" fillId="5" borderId="38" xfId="5" applyNumberFormat="1" applyFont="1" applyFill="1" applyBorder="1" applyAlignment="1">
      <alignment horizontal="right"/>
    </xf>
    <xf numFmtId="0" fontId="120" fillId="4" borderId="5" xfId="0" applyFont="1" applyFill="1" applyBorder="1"/>
    <xf numFmtId="3" fontId="120" fillId="0" borderId="5" xfId="0" applyNumberFormat="1" applyFont="1" applyBorder="1"/>
    <xf numFmtId="3" fontId="120" fillId="0" borderId="60" xfId="0" applyNumberFormat="1" applyFont="1" applyBorder="1"/>
    <xf numFmtId="3" fontId="120" fillId="0" borderId="76" xfId="5" applyNumberFormat="1" applyFont="1" applyBorder="1" applyAlignment="1">
      <alignment horizontal="right"/>
    </xf>
    <xf numFmtId="0" fontId="120" fillId="4" borderId="12" xfId="0" applyFont="1" applyFill="1" applyBorder="1"/>
    <xf numFmtId="0" fontId="121" fillId="4" borderId="52" xfId="0" applyFont="1" applyFill="1" applyBorder="1"/>
    <xf numFmtId="0" fontId="121" fillId="7" borderId="6" xfId="0" applyFont="1" applyFill="1" applyBorder="1"/>
    <xf numFmtId="0" fontId="121" fillId="7" borderId="12" xfId="0" applyFont="1" applyFill="1" applyBorder="1"/>
    <xf numFmtId="10" fontId="121" fillId="7" borderId="12" xfId="0" applyNumberFormat="1" applyFont="1" applyFill="1" applyBorder="1"/>
    <xf numFmtId="171" fontId="120" fillId="4" borderId="12" xfId="1" applyNumberFormat="1" applyFont="1" applyFill="1" applyBorder="1"/>
    <xf numFmtId="171" fontId="120" fillId="4" borderId="56" xfId="1" applyNumberFormat="1" applyFont="1" applyFill="1" applyBorder="1"/>
    <xf numFmtId="171" fontId="120" fillId="4" borderId="77" xfId="1" applyNumberFormat="1" applyFont="1" applyFill="1" applyBorder="1"/>
    <xf numFmtId="171" fontId="121" fillId="4" borderId="52" xfId="1" applyNumberFormat="1" applyFont="1" applyFill="1" applyBorder="1"/>
    <xf numFmtId="171" fontId="121" fillId="4" borderId="64" xfId="1" applyNumberFormat="1" applyFont="1" applyFill="1" applyBorder="1"/>
    <xf numFmtId="171" fontId="121" fillId="4" borderId="74" xfId="1" applyNumberFormat="1" applyFont="1" applyFill="1" applyBorder="1"/>
    <xf numFmtId="171" fontId="121" fillId="7" borderId="5" xfId="1" applyNumberFormat="1" applyFont="1" applyFill="1" applyBorder="1"/>
    <xf numFmtId="171" fontId="107" fillId="3" borderId="5" xfId="1" applyNumberFormat="1" applyFont="1" applyFill="1" applyBorder="1" applyAlignment="1">
      <alignment horizontal="right"/>
    </xf>
    <xf numFmtId="0" fontId="53" fillId="0" borderId="31" xfId="0" applyFont="1" applyBorder="1"/>
    <xf numFmtId="170" fontId="53" fillId="0" borderId="30" xfId="0" applyNumberFormat="1" applyFont="1" applyBorder="1" applyAlignment="1">
      <alignment horizontal="center"/>
    </xf>
    <xf numFmtId="170" fontId="53" fillId="0" borderId="32" xfId="0" applyNumberFormat="1" applyFont="1" applyBorder="1" applyAlignment="1">
      <alignment horizontal="center"/>
    </xf>
    <xf numFmtId="10" fontId="76" fillId="0" borderId="31" xfId="0" applyNumberFormat="1" applyFont="1" applyBorder="1"/>
    <xf numFmtId="0" fontId="1" fillId="0" borderId="44" xfId="0" applyFont="1" applyBorder="1"/>
    <xf numFmtId="0" fontId="99" fillId="0" borderId="65" xfId="0" applyFont="1" applyBorder="1" applyAlignment="1">
      <alignment horizontal="left" vertical="center"/>
    </xf>
    <xf numFmtId="171" fontId="107" fillId="3" borderId="4" xfId="1" applyNumberFormat="1" applyFont="1" applyFill="1" applyBorder="1" applyAlignment="1">
      <alignment horizontal="right"/>
    </xf>
    <xf numFmtId="171" fontId="107" fillId="3" borderId="23" xfId="1" applyNumberFormat="1" applyFont="1" applyFill="1" applyBorder="1" applyAlignment="1">
      <alignment horizontal="right"/>
    </xf>
    <xf numFmtId="171" fontId="107" fillId="3" borderId="6" xfId="1" applyNumberFormat="1" applyFont="1" applyFill="1" applyBorder="1" applyAlignment="1">
      <alignment horizontal="right"/>
    </xf>
    <xf numFmtId="171" fontId="107" fillId="3" borderId="53" xfId="1" applyNumberFormat="1" applyFont="1" applyFill="1" applyBorder="1" applyAlignment="1">
      <alignment horizontal="right"/>
    </xf>
    <xf numFmtId="3" fontId="99" fillId="0" borderId="43" xfId="5" applyNumberFormat="1" applyFont="1" applyBorder="1" applyAlignment="1">
      <alignment horizontal="right" vertical="center" wrapText="1"/>
    </xf>
    <xf numFmtId="49" fontId="99" fillId="0" borderId="44" xfId="0" applyNumberFormat="1" applyFont="1" applyBorder="1" applyAlignment="1">
      <alignment horizontal="center" vertical="center"/>
    </xf>
    <xf numFmtId="3" fontId="99" fillId="0" borderId="6" xfId="5" applyNumberFormat="1" applyFont="1" applyBorder="1" applyAlignment="1">
      <alignment horizontal="right" vertical="center" wrapText="1"/>
    </xf>
    <xf numFmtId="3" fontId="99" fillId="3" borderId="53" xfId="5" applyNumberFormat="1" applyFont="1" applyFill="1" applyBorder="1" applyAlignment="1">
      <alignment horizontal="right" vertical="center"/>
    </xf>
    <xf numFmtId="171" fontId="107" fillId="0" borderId="0" xfId="1" applyNumberFormat="1" applyFont="1" applyFill="1" applyBorder="1" applyAlignment="1">
      <alignment horizontal="right"/>
    </xf>
    <xf numFmtId="0" fontId="100" fillId="0" borderId="66" xfId="0" applyFont="1" applyBorder="1"/>
    <xf numFmtId="49" fontId="107" fillId="0" borderId="34" xfId="0" applyNumberFormat="1" applyFont="1" applyFill="1" applyBorder="1" applyAlignment="1">
      <alignment wrapText="1"/>
    </xf>
    <xf numFmtId="0" fontId="99" fillId="0" borderId="34" xfId="0" applyFont="1" applyFill="1" applyBorder="1" applyAlignment="1">
      <alignment horizontal="left" vertical="center"/>
    </xf>
    <xf numFmtId="171" fontId="107" fillId="0" borderId="34" xfId="1" applyNumberFormat="1" applyFont="1" applyFill="1" applyBorder="1" applyAlignment="1">
      <alignment horizontal="right"/>
    </xf>
    <xf numFmtId="0" fontId="100" fillId="0" borderId="30" xfId="0" applyFont="1" applyBorder="1"/>
    <xf numFmtId="49" fontId="100" fillId="0" borderId="30" xfId="0" applyNumberFormat="1" applyFont="1" applyBorder="1"/>
    <xf numFmtId="0" fontId="100" fillId="0" borderId="45" xfId="0" applyFont="1" applyBorder="1"/>
    <xf numFmtId="49" fontId="99" fillId="0" borderId="4" xfId="0" applyNumberFormat="1" applyFont="1" applyBorder="1" applyAlignment="1">
      <alignment horizontal="center" vertical="center"/>
    </xf>
    <xf numFmtId="3" fontId="98" fillId="0" borderId="15" xfId="5" applyNumberFormat="1" applyFont="1" applyBorder="1" applyAlignment="1">
      <alignment horizontal="right" vertical="center"/>
    </xf>
    <xf numFmtId="49" fontId="99" fillId="0" borderId="80" xfId="0" applyNumberFormat="1" applyFont="1" applyBorder="1" applyAlignment="1">
      <alignment horizontal="center" vertical="center"/>
    </xf>
    <xf numFmtId="49" fontId="74" fillId="7" borderId="8" xfId="0" applyNumberFormat="1" applyFont="1" applyFill="1" applyBorder="1" applyAlignment="1">
      <alignment horizontal="center"/>
    </xf>
    <xf numFmtId="3" fontId="74" fillId="7" borderId="9" xfId="0" applyNumberFormat="1" applyFont="1" applyFill="1" applyBorder="1" applyAlignment="1">
      <alignment horizontal="right"/>
    </xf>
    <xf numFmtId="3" fontId="74" fillId="7" borderId="79" xfId="0" applyNumberFormat="1" applyFont="1" applyFill="1" applyBorder="1" applyAlignment="1">
      <alignment horizontal="right"/>
    </xf>
    <xf numFmtId="3" fontId="74" fillId="5" borderId="10" xfId="5" applyNumberFormat="1" applyFont="1" applyFill="1" applyBorder="1" applyAlignment="1">
      <alignment horizontal="right"/>
    </xf>
    <xf numFmtId="3" fontId="47" fillId="0" borderId="40" xfId="5" applyNumberFormat="1" applyFont="1" applyFill="1" applyBorder="1" applyAlignment="1">
      <alignment horizontal="right"/>
    </xf>
    <xf numFmtId="0" fontId="0" fillId="0" borderId="0" xfId="0"/>
    <xf numFmtId="0" fontId="7" fillId="0" borderId="31" xfId="0" applyFont="1" applyBorder="1"/>
    <xf numFmtId="0" fontId="7" fillId="0" borderId="30" xfId="0" applyFont="1" applyBorder="1"/>
    <xf numFmtId="0" fontId="99" fillId="7" borderId="6" xfId="0" applyFont="1" applyFill="1" applyBorder="1" applyAlignment="1">
      <alignment wrapText="1"/>
    </xf>
    <xf numFmtId="170" fontId="99" fillId="7" borderId="6" xfId="5" applyNumberFormat="1" applyFont="1" applyFill="1" applyBorder="1" applyAlignment="1">
      <alignment horizontal="right"/>
    </xf>
    <xf numFmtId="170" fontId="99" fillId="7" borderId="7" xfId="5" applyNumberFormat="1" applyFont="1" applyFill="1" applyBorder="1" applyAlignment="1">
      <alignment horizontal="right"/>
    </xf>
    <xf numFmtId="170" fontId="98" fillId="7" borderId="73" xfId="5" applyNumberFormat="1" applyFont="1" applyFill="1" applyBorder="1" applyAlignment="1">
      <alignment horizontal="right" vertical="center"/>
    </xf>
    <xf numFmtId="0" fontId="48" fillId="0" borderId="9" xfId="0" applyFont="1" applyBorder="1" applyAlignment="1">
      <alignment wrapText="1"/>
    </xf>
    <xf numFmtId="170" fontId="99" fillId="7" borderId="60" xfId="5" applyNumberFormat="1" applyFont="1" applyFill="1" applyBorder="1" applyAlignment="1">
      <alignment horizontal="right"/>
    </xf>
    <xf numFmtId="49" fontId="125" fillId="7" borderId="8" xfId="0" applyNumberFormat="1" applyFont="1" applyFill="1" applyBorder="1" applyAlignment="1">
      <alignment horizontal="center"/>
    </xf>
    <xf numFmtId="171" fontId="73" fillId="0" borderId="41" xfId="1" applyNumberFormat="1" applyFont="1" applyBorder="1"/>
    <xf numFmtId="171" fontId="73" fillId="0" borderId="77" xfId="1" applyNumberFormat="1" applyFont="1" applyBorder="1"/>
    <xf numFmtId="171" fontId="69" fillId="0" borderId="74" xfId="1" applyNumberFormat="1" applyFont="1" applyBorder="1"/>
    <xf numFmtId="171" fontId="57" fillId="0" borderId="32" xfId="1" applyNumberFormat="1" applyFont="1" applyBorder="1"/>
    <xf numFmtId="49" fontId="75" fillId="8" borderId="33" xfId="0" applyNumberFormat="1" applyFont="1" applyFill="1" applyBorder="1" applyAlignment="1">
      <alignment wrapText="1"/>
    </xf>
    <xf numFmtId="0" fontId="75" fillId="8" borderId="67" xfId="0" applyFont="1" applyFill="1" applyBorder="1" applyAlignment="1">
      <alignment wrapText="1"/>
    </xf>
    <xf numFmtId="3" fontId="75" fillId="8" borderId="68" xfId="0" applyNumberFormat="1" applyFont="1" applyFill="1" applyBorder="1" applyAlignment="1">
      <alignment horizontal="right"/>
    </xf>
    <xf numFmtId="10" fontId="75" fillId="8" borderId="68" xfId="6" applyNumberFormat="1" applyFont="1" applyFill="1" applyBorder="1" applyAlignment="1">
      <alignment horizontal="right"/>
    </xf>
    <xf numFmtId="10" fontId="75" fillId="7" borderId="12" xfId="6" applyNumberFormat="1" applyFont="1" applyFill="1" applyBorder="1" applyAlignment="1">
      <alignment horizontal="right"/>
    </xf>
    <xf numFmtId="3" fontId="4" fillId="0" borderId="25" xfId="0" applyNumberFormat="1" applyFont="1" applyBorder="1"/>
    <xf numFmtId="0" fontId="47" fillId="0" borderId="9" xfId="0" applyFont="1" applyBorder="1" applyAlignment="1">
      <alignment wrapText="1"/>
    </xf>
    <xf numFmtId="49" fontId="114" fillId="0" borderId="8" xfId="0" applyNumberFormat="1" applyFont="1" applyBorder="1" applyAlignment="1">
      <alignment horizontal="center"/>
    </xf>
    <xf numFmtId="3" fontId="114" fillId="0" borderId="79" xfId="5" applyNumberFormat="1" applyFont="1" applyBorder="1" applyAlignment="1">
      <alignment horizontal="right"/>
    </xf>
    <xf numFmtId="3" fontId="114" fillId="0" borderId="62" xfId="5" applyNumberFormat="1" applyFont="1" applyBorder="1" applyAlignment="1">
      <alignment horizontal="right"/>
    </xf>
    <xf numFmtId="3" fontId="114" fillId="7" borderId="60" xfId="0" applyNumberFormat="1" applyFont="1" applyFill="1" applyBorder="1" applyAlignment="1">
      <alignment horizontal="right"/>
    </xf>
    <xf numFmtId="3" fontId="114" fillId="7" borderId="37" xfId="0" applyNumberFormat="1" applyFont="1" applyFill="1" applyBorder="1" applyAlignment="1">
      <alignment horizontal="right"/>
    </xf>
    <xf numFmtId="3" fontId="116" fillId="0" borderId="52" xfId="0" applyNumberFormat="1" applyFont="1" applyBorder="1" applyAlignment="1">
      <alignment horizontal="right"/>
    </xf>
    <xf numFmtId="1" fontId="38" fillId="0" borderId="31" xfId="0" applyNumberFormat="1" applyFont="1" applyBorder="1"/>
    <xf numFmtId="1" fontId="7" fillId="0" borderId="30" xfId="0" applyNumberFormat="1" applyFont="1" applyBorder="1"/>
    <xf numFmtId="3" fontId="14" fillId="0" borderId="32" xfId="0" applyNumberFormat="1" applyFont="1" applyBorder="1"/>
    <xf numFmtId="3" fontId="99" fillId="7" borderId="53" xfId="5" applyNumberFormat="1" applyFont="1" applyFill="1" applyBorder="1" applyAlignment="1">
      <alignment horizontal="right"/>
    </xf>
    <xf numFmtId="3" fontId="99" fillId="7" borderId="9" xfId="5" applyNumberFormat="1" applyFont="1" applyFill="1" applyBorder="1" applyAlignment="1">
      <alignment horizontal="right"/>
    </xf>
    <xf numFmtId="3" fontId="99" fillId="7" borderId="10" xfId="5" applyNumberFormat="1" applyFont="1" applyFill="1" applyBorder="1" applyAlignment="1">
      <alignment horizontal="right"/>
    </xf>
    <xf numFmtId="0" fontId="125" fillId="7" borderId="63" xfId="0" applyFont="1" applyFill="1" applyBorder="1" applyAlignment="1">
      <alignment wrapText="1"/>
    </xf>
    <xf numFmtId="49" fontId="125" fillId="7" borderId="14" xfId="0" applyNumberFormat="1" applyFont="1" applyFill="1" applyBorder="1" applyAlignment="1">
      <alignment horizontal="center"/>
    </xf>
    <xf numFmtId="170" fontId="53" fillId="0" borderId="0" xfId="0" applyNumberFormat="1" applyFont="1" applyBorder="1" applyAlignment="1">
      <alignment horizontal="right"/>
    </xf>
    <xf numFmtId="0" fontId="48" fillId="0" borderId="0" xfId="0" applyFont="1" applyBorder="1"/>
    <xf numFmtId="170" fontId="49" fillId="7" borderId="32" xfId="0" applyNumberFormat="1" applyFont="1" applyFill="1" applyBorder="1"/>
    <xf numFmtId="0" fontId="0" fillId="0" borderId="0" xfId="0"/>
    <xf numFmtId="0" fontId="7" fillId="0" borderId="0" xfId="0" applyFont="1" applyAlignment="1">
      <alignment horizontal="left"/>
    </xf>
    <xf numFmtId="3" fontId="74" fillId="0" borderId="23" xfId="0" applyNumberFormat="1" applyFont="1" applyBorder="1"/>
    <xf numFmtId="3" fontId="92" fillId="7" borderId="9" xfId="5" applyNumberFormat="1" applyFont="1" applyFill="1" applyBorder="1" applyAlignment="1">
      <alignment horizontal="right"/>
    </xf>
    <xf numFmtId="3" fontId="74" fillId="7" borderId="79" xfId="5" applyNumberFormat="1" applyFont="1" applyFill="1" applyBorder="1" applyAlignment="1">
      <alignment horizontal="right"/>
    </xf>
    <xf numFmtId="3" fontId="92" fillId="7" borderId="5" xfId="5" applyNumberFormat="1" applyFont="1" applyFill="1" applyBorder="1" applyAlignment="1">
      <alignment horizontal="right"/>
    </xf>
    <xf numFmtId="49" fontId="74" fillId="7" borderId="8" xfId="0" applyNumberFormat="1" applyFont="1" applyFill="1" applyBorder="1" applyAlignment="1">
      <alignment horizontal="left" wrapText="1"/>
    </xf>
    <xf numFmtId="3" fontId="74" fillId="7" borderId="9" xfId="5" applyNumberFormat="1" applyFont="1" applyFill="1" applyBorder="1" applyAlignment="1">
      <alignment horizontal="center" wrapText="1"/>
    </xf>
    <xf numFmtId="3" fontId="74" fillId="7" borderId="79" xfId="5" applyNumberFormat="1" applyFont="1" applyFill="1" applyBorder="1" applyAlignment="1">
      <alignment horizontal="center" wrapText="1"/>
    </xf>
    <xf numFmtId="0" fontId="8" fillId="0" borderId="19" xfId="0" applyFont="1" applyBorder="1" applyAlignment="1">
      <alignment wrapText="1"/>
    </xf>
    <xf numFmtId="0" fontId="0" fillId="0" borderId="53" xfId="0" applyBorder="1"/>
    <xf numFmtId="0" fontId="1" fillId="0" borderId="20" xfId="0" applyFont="1" applyBorder="1"/>
    <xf numFmtId="0" fontId="2" fillId="0" borderId="19" xfId="0" applyFont="1" applyBorder="1" applyAlignment="1">
      <alignment wrapText="1"/>
    </xf>
    <xf numFmtId="0" fontId="102" fillId="0" borderId="19" xfId="0" applyFont="1" applyBorder="1" applyAlignment="1">
      <alignment wrapText="1"/>
    </xf>
    <xf numFmtId="0" fontId="7" fillId="0" borderId="6" xfId="0" applyFont="1" applyBorder="1" applyAlignment="1">
      <alignment horizontal="left"/>
    </xf>
    <xf numFmtId="0" fontId="2" fillId="0" borderId="54" xfId="0" applyFont="1" applyBorder="1"/>
    <xf numFmtId="3" fontId="7" fillId="0" borderId="32" xfId="0" applyNumberFormat="1" applyFont="1" applyBorder="1"/>
    <xf numFmtId="0" fontId="0" fillId="5" borderId="71" xfId="0" applyFill="1" applyBorder="1"/>
    <xf numFmtId="49" fontId="99" fillId="0" borderId="0" xfId="0" applyNumberFormat="1" applyFont="1" applyBorder="1" applyAlignment="1">
      <alignment horizontal="center" vertical="center"/>
    </xf>
    <xf numFmtId="3" fontId="99" fillId="8" borderId="53" xfId="5" applyNumberFormat="1" applyFont="1" applyFill="1" applyBorder="1" applyAlignment="1">
      <alignment horizontal="right" vertical="center"/>
    </xf>
    <xf numFmtId="49" fontId="99" fillId="0" borderId="48" xfId="0" applyNumberFormat="1" applyFont="1" applyBorder="1" applyAlignment="1">
      <alignment horizontal="center" vertical="center"/>
    </xf>
    <xf numFmtId="0" fontId="99" fillId="0" borderId="66" xfId="0" applyFont="1" applyBorder="1" applyAlignment="1">
      <alignment horizontal="left" vertical="center"/>
    </xf>
    <xf numFmtId="3" fontId="99" fillId="0" borderId="52" xfId="5" applyNumberFormat="1" applyFont="1" applyBorder="1" applyAlignment="1">
      <alignment horizontal="right" vertical="center" wrapText="1"/>
    </xf>
    <xf numFmtId="3" fontId="107" fillId="0" borderId="9" xfId="0" applyNumberFormat="1" applyFont="1" applyBorder="1" applyAlignment="1">
      <alignment horizontal="right"/>
    </xf>
    <xf numFmtId="49" fontId="107" fillId="3" borderId="3" xfId="0" applyNumberFormat="1" applyFont="1" applyFill="1" applyBorder="1" applyAlignment="1">
      <alignment wrapText="1"/>
    </xf>
    <xf numFmtId="49" fontId="107" fillId="3" borderId="80" xfId="0" applyNumberFormat="1" applyFont="1" applyFill="1" applyBorder="1" applyAlignment="1">
      <alignment wrapText="1"/>
    </xf>
    <xf numFmtId="0" fontId="99" fillId="3" borderId="12" xfId="0" applyFont="1" applyFill="1" applyBorder="1" applyAlignment="1">
      <alignment horizontal="left" vertical="center"/>
    </xf>
    <xf numFmtId="49" fontId="100" fillId="5" borderId="43" xfId="0" applyNumberFormat="1" applyFont="1" applyFill="1" applyBorder="1"/>
    <xf numFmtId="0" fontId="99" fillId="5" borderId="43" xfId="0" applyFont="1" applyFill="1" applyBorder="1" applyAlignment="1">
      <alignment horizontal="left" vertical="center"/>
    </xf>
    <xf numFmtId="3" fontId="107" fillId="5" borderId="43" xfId="0" applyNumberFormat="1" applyFont="1" applyFill="1" applyBorder="1"/>
    <xf numFmtId="3" fontId="107" fillId="5" borderId="55" xfId="0" applyNumberFormat="1" applyFont="1" applyFill="1" applyBorder="1"/>
    <xf numFmtId="49" fontId="100" fillId="5" borderId="4" xfId="0" applyNumberFormat="1" applyFont="1" applyFill="1" applyBorder="1"/>
    <xf numFmtId="0" fontId="99" fillId="5" borderId="4" xfId="0" applyFont="1" applyFill="1" applyBorder="1" applyAlignment="1">
      <alignment horizontal="left" vertical="center"/>
    </xf>
    <xf numFmtId="3" fontId="107" fillId="5" borderId="4" xfId="0" applyNumberFormat="1" applyFont="1" applyFill="1" applyBorder="1"/>
    <xf numFmtId="3" fontId="107" fillId="5" borderId="23" xfId="0" applyNumberFormat="1" applyFont="1" applyFill="1" applyBorder="1"/>
    <xf numFmtId="0" fontId="0" fillId="5" borderId="29" xfId="0" applyFill="1" applyBorder="1"/>
    <xf numFmtId="0" fontId="0" fillId="5" borderId="4" xfId="0" applyFill="1" applyBorder="1"/>
    <xf numFmtId="0" fontId="0" fillId="5" borderId="65" xfId="0" applyFill="1" applyBorder="1"/>
    <xf numFmtId="0" fontId="0" fillId="5" borderId="12" xfId="0" applyFill="1" applyBorder="1"/>
    <xf numFmtId="0" fontId="0" fillId="5" borderId="6" xfId="0" applyFill="1" applyBorder="1"/>
    <xf numFmtId="171" fontId="107" fillId="5" borderId="68" xfId="1" applyNumberFormat="1" applyFont="1" applyFill="1" applyBorder="1" applyAlignment="1">
      <alignment horizontal="right"/>
    </xf>
    <xf numFmtId="171" fontId="99" fillId="5" borderId="10" xfId="1" applyNumberFormat="1" applyFont="1" applyFill="1" applyBorder="1" applyAlignment="1">
      <alignment horizontal="right" vertical="center"/>
    </xf>
    <xf numFmtId="171" fontId="107" fillId="5" borderId="43" xfId="1" applyNumberFormat="1" applyFont="1" applyFill="1" applyBorder="1" applyAlignment="1">
      <alignment wrapText="1"/>
    </xf>
    <xf numFmtId="171" fontId="99" fillId="5" borderId="43" xfId="1" applyNumberFormat="1" applyFont="1" applyFill="1" applyBorder="1" applyAlignment="1">
      <alignment horizontal="left" vertical="center"/>
    </xf>
    <xf numFmtId="171" fontId="107" fillId="5" borderId="43" xfId="1" applyNumberFormat="1" applyFont="1" applyFill="1" applyBorder="1" applyAlignment="1">
      <alignment horizontal="right"/>
    </xf>
    <xf numFmtId="171" fontId="107" fillId="5" borderId="55" xfId="1" applyNumberFormat="1" applyFont="1" applyFill="1" applyBorder="1" applyAlignment="1">
      <alignment horizontal="right"/>
    </xf>
    <xf numFmtId="171" fontId="107" fillId="5" borderId="4" xfId="1" applyNumberFormat="1" applyFont="1" applyFill="1" applyBorder="1" applyAlignment="1">
      <alignment wrapText="1"/>
    </xf>
    <xf numFmtId="171" fontId="99" fillId="5" borderId="4" xfId="1" applyNumberFormat="1" applyFont="1" applyFill="1" applyBorder="1" applyAlignment="1">
      <alignment horizontal="left" vertical="center"/>
    </xf>
    <xf numFmtId="171" fontId="107" fillId="5" borderId="29" xfId="1" applyNumberFormat="1" applyFont="1" applyFill="1" applyBorder="1" applyAlignment="1">
      <alignment horizontal="right"/>
    </xf>
    <xf numFmtId="171" fontId="107" fillId="5" borderId="4" xfId="1" applyNumberFormat="1" applyFont="1" applyFill="1" applyBorder="1" applyAlignment="1">
      <alignment horizontal="right"/>
    </xf>
    <xf numFmtId="171" fontId="107" fillId="5" borderId="23" xfId="1" applyNumberFormat="1" applyFont="1" applyFill="1" applyBorder="1" applyAlignment="1">
      <alignment horizontal="right"/>
    </xf>
    <xf numFmtId="49" fontId="107" fillId="5" borderId="43" xfId="0" applyNumberFormat="1" applyFont="1" applyFill="1" applyBorder="1" applyAlignment="1">
      <alignment wrapText="1"/>
    </xf>
    <xf numFmtId="0" fontId="107" fillId="5" borderId="52" xfId="0" applyFont="1" applyFill="1" applyBorder="1" applyAlignment="1">
      <alignment wrapText="1"/>
    </xf>
    <xf numFmtId="1" fontId="107" fillId="5" borderId="52" xfId="0" applyNumberFormat="1" applyFont="1" applyFill="1" applyBorder="1" applyAlignment="1">
      <alignment horizontal="right"/>
    </xf>
    <xf numFmtId="1" fontId="107" fillId="5" borderId="6" xfId="0" applyNumberFormat="1" applyFont="1" applyFill="1" applyBorder="1" applyAlignment="1">
      <alignment horizontal="right"/>
    </xf>
    <xf numFmtId="49" fontId="107" fillId="5" borderId="6" xfId="0" applyNumberFormat="1" applyFont="1" applyFill="1" applyBorder="1" applyAlignment="1">
      <alignment wrapText="1"/>
    </xf>
    <xf numFmtId="3" fontId="107" fillId="5" borderId="68" xfId="0" applyNumberFormat="1" applyFont="1" applyFill="1" applyBorder="1" applyAlignment="1">
      <alignment horizontal="right"/>
    </xf>
    <xf numFmtId="3" fontId="99" fillId="5" borderId="10" xfId="5" applyNumberFormat="1" applyFont="1" applyFill="1" applyBorder="1" applyAlignment="1">
      <alignment horizontal="right" vertical="center"/>
    </xf>
    <xf numFmtId="49" fontId="107" fillId="5" borderId="4" xfId="0" applyNumberFormat="1" applyFont="1" applyFill="1" applyBorder="1" applyAlignment="1">
      <alignment wrapText="1"/>
    </xf>
    <xf numFmtId="0" fontId="99" fillId="5" borderId="29" xfId="0" applyFont="1" applyFill="1" applyBorder="1" applyAlignment="1">
      <alignment horizontal="left" vertical="center"/>
    </xf>
    <xf numFmtId="49" fontId="107" fillId="5" borderId="57" xfId="0" applyNumberFormat="1" applyFont="1" applyFill="1" applyBorder="1" applyAlignment="1">
      <alignment wrapText="1"/>
    </xf>
    <xf numFmtId="0" fontId="99" fillId="5" borderId="6" xfId="0" applyFont="1" applyFill="1" applyBorder="1" applyAlignment="1">
      <alignment horizontal="left" vertical="center"/>
    </xf>
    <xf numFmtId="171" fontId="107" fillId="5" borderId="12" xfId="1" applyNumberFormat="1" applyFont="1" applyFill="1" applyBorder="1" applyAlignment="1">
      <alignment horizontal="right"/>
    </xf>
    <xf numFmtId="0" fontId="0" fillId="0" borderId="0" xfId="0"/>
    <xf numFmtId="171" fontId="0" fillId="0" borderId="23" xfId="1" applyNumberFormat="1" applyFont="1" applyBorder="1"/>
    <xf numFmtId="171" fontId="0" fillId="0" borderId="42" xfId="1" applyNumberFormat="1" applyFont="1" applyBorder="1"/>
    <xf numFmtId="171" fontId="0" fillId="0" borderId="41" xfId="1" applyNumberFormat="1" applyFont="1" applyBorder="1"/>
    <xf numFmtId="171" fontId="0" fillId="0" borderId="71" xfId="1" applyNumberFormat="1" applyFont="1" applyBorder="1"/>
    <xf numFmtId="171" fontId="0" fillId="0" borderId="51" xfId="1" applyNumberFormat="1" applyFont="1" applyBorder="1"/>
    <xf numFmtId="171" fontId="7" fillId="0" borderId="72" xfId="1" applyNumberFormat="1" applyFont="1" applyBorder="1"/>
    <xf numFmtId="171" fontId="7" fillId="0" borderId="32" xfId="1" applyNumberFormat="1" applyFont="1" applyBorder="1"/>
    <xf numFmtId="171" fontId="0" fillId="0" borderId="37" xfId="1" applyNumberFormat="1" applyFont="1" applyBorder="1"/>
    <xf numFmtId="171" fontId="0" fillId="0" borderId="77" xfId="1" applyNumberFormat="1" applyFont="1" applyBorder="1"/>
    <xf numFmtId="171" fontId="0" fillId="0" borderId="20" xfId="1" applyNumberFormat="1" applyFont="1" applyBorder="1"/>
    <xf numFmtId="171" fontId="7" fillId="0" borderId="77" xfId="1" applyNumberFormat="1" applyFont="1" applyBorder="1"/>
    <xf numFmtId="171" fontId="7" fillId="0" borderId="20" xfId="1" applyNumberFormat="1" applyFont="1" applyBorder="1"/>
    <xf numFmtId="171" fontId="0" fillId="0" borderId="74" xfId="1" applyNumberFormat="1" applyFont="1" applyBorder="1"/>
    <xf numFmtId="171" fontId="0" fillId="0" borderId="76" xfId="1" applyNumberFormat="1" applyFont="1" applyBorder="1"/>
    <xf numFmtId="171" fontId="0" fillId="0" borderId="25" xfId="1" applyNumberFormat="1" applyFont="1" applyBorder="1"/>
    <xf numFmtId="171" fontId="0" fillId="0" borderId="39" xfId="1" applyNumberFormat="1" applyFont="1" applyBorder="1"/>
    <xf numFmtId="171" fontId="7" fillId="0" borderId="74" xfId="1" applyNumberFormat="1" applyFont="1" applyBorder="1"/>
    <xf numFmtId="171" fontId="1" fillId="0" borderId="45" xfId="1" applyNumberFormat="1" applyFont="1" applyBorder="1"/>
    <xf numFmtId="171" fontId="1" fillId="0" borderId="32" xfId="1" applyNumberFormat="1" applyFont="1" applyBorder="1"/>
    <xf numFmtId="171" fontId="0" fillId="0" borderId="38" xfId="1" applyNumberFormat="1" applyFont="1" applyBorder="1"/>
    <xf numFmtId="171" fontId="0" fillId="0" borderId="32" xfId="1" applyNumberFormat="1" applyFont="1" applyBorder="1"/>
    <xf numFmtId="171" fontId="0" fillId="0" borderId="45" xfId="1" applyNumberFormat="1" applyFont="1" applyBorder="1"/>
    <xf numFmtId="171" fontId="0" fillId="0" borderId="22" xfId="1" applyNumberFormat="1" applyFont="1" applyBorder="1"/>
    <xf numFmtId="171" fontId="0" fillId="3" borderId="32" xfId="1" applyNumberFormat="1" applyFont="1" applyFill="1" applyBorder="1"/>
    <xf numFmtId="171" fontId="7" fillId="0" borderId="45" xfId="1" applyNumberFormat="1" applyFont="1" applyBorder="1"/>
    <xf numFmtId="171" fontId="7" fillId="0" borderId="35" xfId="1" applyNumberFormat="1" applyFont="1" applyBorder="1"/>
    <xf numFmtId="171" fontId="0" fillId="5" borderId="32" xfId="1" applyNumberFormat="1" applyFont="1" applyFill="1" applyBorder="1"/>
    <xf numFmtId="171" fontId="0" fillId="5" borderId="35" xfId="1" applyNumberFormat="1" applyFont="1" applyFill="1" applyBorder="1"/>
    <xf numFmtId="171" fontId="7" fillId="0" borderId="51" xfId="1" applyNumberFormat="1" applyFont="1" applyBorder="1"/>
    <xf numFmtId="171" fontId="0" fillId="0" borderId="60" xfId="1" applyNumberFormat="1" applyFont="1" applyBorder="1"/>
    <xf numFmtId="171" fontId="0" fillId="0" borderId="62" xfId="1" applyNumberFormat="1" applyFont="1" applyBorder="1"/>
    <xf numFmtId="171" fontId="7" fillId="0" borderId="21" xfId="1" applyNumberFormat="1" applyFont="1" applyBorder="1"/>
    <xf numFmtId="171" fontId="1" fillId="0" borderId="72" xfId="1" applyNumberFormat="1" applyFont="1" applyBorder="1"/>
    <xf numFmtId="171" fontId="0" fillId="0" borderId="61" xfId="1" applyNumberFormat="1" applyFont="1" applyBorder="1"/>
    <xf numFmtId="171" fontId="7" fillId="0" borderId="79" xfId="1" applyNumberFormat="1" applyFont="1" applyBorder="1"/>
    <xf numFmtId="171" fontId="0" fillId="0" borderId="56" xfId="1" applyNumberFormat="1" applyFont="1" applyBorder="1"/>
    <xf numFmtId="171" fontId="0" fillId="0" borderId="0" xfId="1" applyNumberFormat="1" applyFont="1"/>
    <xf numFmtId="171" fontId="0" fillId="0" borderId="72" xfId="1" applyNumberFormat="1" applyFont="1" applyBorder="1"/>
    <xf numFmtId="171" fontId="7" fillId="0" borderId="36" xfId="1" applyNumberFormat="1" applyFont="1" applyBorder="1"/>
    <xf numFmtId="171" fontId="0" fillId="0" borderId="73" xfId="1" applyNumberFormat="1" applyFont="1" applyBorder="1"/>
    <xf numFmtId="171" fontId="0" fillId="0" borderId="79" xfId="1" applyNumberFormat="1" applyFont="1" applyBorder="1"/>
    <xf numFmtId="171" fontId="7" fillId="0" borderId="30" xfId="1" applyNumberFormat="1" applyFont="1" applyBorder="1"/>
    <xf numFmtId="171" fontId="0" fillId="0" borderId="2" xfId="1" applyNumberFormat="1" applyFont="1" applyBorder="1"/>
    <xf numFmtId="171" fontId="0" fillId="0" borderId="7" xfId="1" applyNumberFormat="1" applyFont="1" applyBorder="1"/>
    <xf numFmtId="0" fontId="0" fillId="8" borderId="72" xfId="0" applyFill="1" applyBorder="1"/>
    <xf numFmtId="0" fontId="2" fillId="0" borderId="26" xfId="0" applyFont="1" applyBorder="1" applyAlignment="1">
      <alignment horizontal="center"/>
    </xf>
    <xf numFmtId="171" fontId="107" fillId="3" borderId="43" xfId="1" applyNumberFormat="1" applyFont="1" applyFill="1" applyBorder="1" applyAlignment="1">
      <alignment horizontal="right"/>
    </xf>
    <xf numFmtId="171" fontId="107" fillId="3" borderId="55" xfId="1" applyNumberFormat="1" applyFont="1" applyFill="1" applyBorder="1" applyAlignment="1">
      <alignment horizontal="right"/>
    </xf>
    <xf numFmtId="171" fontId="107" fillId="8" borderId="55" xfId="1" applyNumberFormat="1" applyFont="1" applyFill="1" applyBorder="1" applyAlignment="1">
      <alignment horizontal="right"/>
    </xf>
    <xf numFmtId="171" fontId="107" fillId="3" borderId="43" xfId="1" applyNumberFormat="1" applyFont="1" applyFill="1" applyBorder="1"/>
    <xf numFmtId="171" fontId="107" fillId="3" borderId="55" xfId="1" applyNumberFormat="1" applyFont="1" applyFill="1" applyBorder="1"/>
    <xf numFmtId="171" fontId="107" fillId="3" borderId="4" xfId="1" applyNumberFormat="1" applyFont="1" applyFill="1" applyBorder="1"/>
    <xf numFmtId="171" fontId="107" fillId="3" borderId="23" xfId="1" applyNumberFormat="1" applyFont="1" applyFill="1" applyBorder="1"/>
    <xf numFmtId="171" fontId="107" fillId="3" borderId="15" xfId="1" applyNumberFormat="1" applyFont="1" applyFill="1" applyBorder="1" applyAlignment="1">
      <alignment horizontal="right"/>
    </xf>
    <xf numFmtId="49" fontId="107" fillId="8" borderId="43" xfId="0" applyNumberFormat="1" applyFont="1" applyFill="1" applyBorder="1" applyAlignment="1">
      <alignment wrapText="1"/>
    </xf>
    <xf numFmtId="0" fontId="99" fillId="8" borderId="43" xfId="0" applyFont="1" applyFill="1" applyBorder="1" applyAlignment="1">
      <alignment wrapText="1"/>
    </xf>
    <xf numFmtId="171" fontId="107" fillId="8" borderId="4" xfId="1" applyNumberFormat="1" applyFont="1" applyFill="1" applyBorder="1" applyAlignment="1">
      <alignment horizontal="right"/>
    </xf>
    <xf numFmtId="49" fontId="107" fillId="8" borderId="12" xfId="0" applyNumberFormat="1" applyFont="1" applyFill="1" applyBorder="1" applyAlignment="1">
      <alignment wrapText="1"/>
    </xf>
    <xf numFmtId="0" fontId="99" fillId="8" borderId="12" xfId="0" applyFont="1" applyFill="1" applyBorder="1" applyAlignment="1">
      <alignment wrapText="1"/>
    </xf>
    <xf numFmtId="10" fontId="107" fillId="8" borderId="12" xfId="0" applyNumberFormat="1" applyFont="1" applyFill="1" applyBorder="1" applyAlignment="1">
      <alignment horizontal="right"/>
    </xf>
    <xf numFmtId="10" fontId="107" fillId="8" borderId="13" xfId="0" applyNumberFormat="1" applyFont="1" applyFill="1" applyBorder="1" applyAlignment="1">
      <alignment horizontal="right"/>
    </xf>
    <xf numFmtId="49" fontId="107" fillId="8" borderId="11" xfId="0" applyNumberFormat="1" applyFont="1" applyFill="1" applyBorder="1" applyAlignment="1">
      <alignment wrapText="1"/>
    </xf>
    <xf numFmtId="49" fontId="100" fillId="8" borderId="4" xfId="0" applyNumberFormat="1" applyFont="1" applyFill="1" applyBorder="1"/>
    <xf numFmtId="0" fontId="99" fillId="8" borderId="4" xfId="0" applyFont="1" applyFill="1" applyBorder="1" applyAlignment="1">
      <alignment wrapText="1"/>
    </xf>
    <xf numFmtId="0" fontId="107" fillId="8" borderId="4" xfId="0" applyFont="1" applyFill="1" applyBorder="1"/>
    <xf numFmtId="49" fontId="100" fillId="8" borderId="43" xfId="0" applyNumberFormat="1" applyFont="1" applyFill="1" applyBorder="1"/>
    <xf numFmtId="49" fontId="107" fillId="8" borderId="29" xfId="0" applyNumberFormat="1" applyFont="1" applyFill="1" applyBorder="1" applyAlignment="1">
      <alignment wrapText="1"/>
    </xf>
    <xf numFmtId="49" fontId="107" fillId="8" borderId="65" xfId="0" applyNumberFormat="1" applyFont="1" applyFill="1" applyBorder="1" applyAlignment="1">
      <alignment wrapText="1"/>
    </xf>
    <xf numFmtId="171" fontId="107" fillId="3" borderId="0" xfId="1" applyNumberFormat="1" applyFont="1" applyFill="1" applyAlignment="1">
      <alignment horizontal="right"/>
    </xf>
    <xf numFmtId="171" fontId="107" fillId="3" borderId="20" xfId="1" applyNumberFormat="1" applyFont="1" applyFill="1" applyBorder="1" applyAlignment="1">
      <alignment horizontal="right"/>
    </xf>
    <xf numFmtId="171" fontId="107" fillId="8" borderId="23" xfId="1" applyNumberFormat="1" applyFont="1" applyFill="1" applyBorder="1" applyAlignment="1">
      <alignment horizontal="right"/>
    </xf>
    <xf numFmtId="10" fontId="107" fillId="8" borderId="12" xfId="6" applyNumberFormat="1" applyFont="1" applyFill="1" applyBorder="1" applyAlignment="1">
      <alignment horizontal="right"/>
    </xf>
    <xf numFmtId="10" fontId="107" fillId="8" borderId="13" xfId="6" applyNumberFormat="1" applyFont="1" applyFill="1" applyBorder="1" applyAlignment="1">
      <alignment horizontal="right"/>
    </xf>
    <xf numFmtId="171" fontId="107" fillId="8" borderId="4" xfId="1" applyNumberFormat="1" applyFont="1" applyFill="1" applyBorder="1"/>
    <xf numFmtId="171" fontId="107" fillId="8" borderId="23" xfId="1" applyNumberFormat="1" applyFont="1" applyFill="1" applyBorder="1"/>
    <xf numFmtId="10" fontId="107" fillId="8" borderId="43" xfId="6" applyNumberFormat="1" applyFont="1" applyFill="1" applyBorder="1"/>
    <xf numFmtId="10" fontId="107" fillId="8" borderId="55" xfId="6" applyNumberFormat="1" applyFont="1" applyFill="1" applyBorder="1"/>
    <xf numFmtId="49" fontId="107" fillId="8" borderId="49" xfId="0" applyNumberFormat="1" applyFont="1" applyFill="1" applyBorder="1" applyAlignment="1">
      <alignment wrapText="1"/>
    </xf>
    <xf numFmtId="0" fontId="99" fillId="8" borderId="29" xfId="0" applyFont="1" applyFill="1" applyBorder="1" applyAlignment="1">
      <alignment wrapText="1"/>
    </xf>
    <xf numFmtId="49" fontId="107" fillId="8" borderId="78" xfId="0" applyNumberFormat="1" applyFont="1" applyFill="1" applyBorder="1" applyAlignment="1">
      <alignment wrapText="1"/>
    </xf>
    <xf numFmtId="0" fontId="99" fillId="8" borderId="66" xfId="0" applyFont="1" applyFill="1" applyBorder="1" applyAlignment="1">
      <alignment wrapText="1"/>
    </xf>
    <xf numFmtId="0" fontId="107" fillId="8" borderId="4" xfId="0" applyFont="1" applyFill="1" applyBorder="1" applyAlignment="1">
      <alignment wrapText="1"/>
    </xf>
    <xf numFmtId="0" fontId="99" fillId="8" borderId="4" xfId="0" applyFont="1" applyFill="1" applyBorder="1" applyAlignment="1">
      <alignment horizontal="left"/>
    </xf>
    <xf numFmtId="10" fontId="107" fillId="8" borderId="4" xfId="0" applyNumberFormat="1" applyFont="1" applyFill="1" applyBorder="1" applyAlignment="1">
      <alignment horizontal="right"/>
    </xf>
    <xf numFmtId="10" fontId="107" fillId="8" borderId="23" xfId="0" applyNumberFormat="1" applyFont="1" applyFill="1" applyBorder="1" applyAlignment="1">
      <alignment horizontal="right"/>
    </xf>
    <xf numFmtId="0" fontId="107" fillId="8" borderId="43" xfId="0" applyFont="1" applyFill="1" applyBorder="1" applyAlignment="1">
      <alignment wrapText="1"/>
    </xf>
    <xf numFmtId="0" fontId="99" fillId="8" borderId="43" xfId="0" applyFont="1" applyFill="1" applyBorder="1" applyAlignment="1">
      <alignment horizontal="left"/>
    </xf>
    <xf numFmtId="0" fontId="107" fillId="8" borderId="12" xfId="0" applyFont="1" applyFill="1" applyBorder="1" applyAlignment="1">
      <alignment wrapText="1"/>
    </xf>
    <xf numFmtId="0" fontId="99" fillId="8" borderId="12" xfId="0" applyFont="1" applyFill="1" applyBorder="1" applyAlignment="1">
      <alignment horizontal="left"/>
    </xf>
    <xf numFmtId="10" fontId="107" fillId="8" borderId="52" xfId="0" applyNumberFormat="1" applyFont="1" applyFill="1" applyBorder="1" applyAlignment="1">
      <alignment horizontal="right"/>
    </xf>
    <xf numFmtId="10" fontId="107" fillId="8" borderId="40" xfId="0" applyNumberFormat="1" applyFont="1" applyFill="1" applyBorder="1" applyAlignment="1">
      <alignment horizontal="right"/>
    </xf>
    <xf numFmtId="0" fontId="107" fillId="8" borderId="16" xfId="0" applyFont="1" applyFill="1" applyBorder="1" applyAlignment="1">
      <alignment wrapText="1"/>
    </xf>
    <xf numFmtId="0" fontId="107" fillId="8" borderId="11" xfId="0" applyFont="1" applyFill="1" applyBorder="1" applyAlignment="1">
      <alignment wrapText="1"/>
    </xf>
    <xf numFmtId="0" fontId="98" fillId="8" borderId="4" xfId="0" applyFont="1" applyFill="1" applyBorder="1" applyAlignment="1">
      <alignment horizontal="left"/>
    </xf>
    <xf numFmtId="0" fontId="107" fillId="8" borderId="12" xfId="0" applyFont="1" applyFill="1" applyBorder="1"/>
    <xf numFmtId="0" fontId="98" fillId="8" borderId="12" xfId="0" applyFont="1" applyFill="1" applyBorder="1" applyAlignment="1">
      <alignment horizontal="left"/>
    </xf>
    <xf numFmtId="10" fontId="107" fillId="8" borderId="12" xfId="0" applyNumberFormat="1" applyFont="1" applyFill="1" applyBorder="1"/>
    <xf numFmtId="10" fontId="107" fillId="8" borderId="13" xfId="0" applyNumberFormat="1" applyFont="1" applyFill="1" applyBorder="1"/>
    <xf numFmtId="0" fontId="107" fillId="3" borderId="9" xfId="0" applyFont="1" applyFill="1" applyBorder="1" applyAlignment="1">
      <alignment wrapText="1"/>
    </xf>
    <xf numFmtId="0" fontId="99" fillId="3" borderId="9" xfId="0" applyFont="1" applyFill="1" applyBorder="1" applyAlignment="1">
      <alignment horizontal="left"/>
    </xf>
    <xf numFmtId="171" fontId="107" fillId="3" borderId="9" xfId="1" applyNumberFormat="1" applyFont="1" applyFill="1" applyBorder="1" applyAlignment="1">
      <alignment horizontal="right"/>
    </xf>
    <xf numFmtId="171" fontId="107" fillId="3" borderId="10" xfId="1" applyNumberFormat="1" applyFont="1" applyFill="1" applyBorder="1" applyAlignment="1">
      <alignment horizontal="right"/>
    </xf>
    <xf numFmtId="171" fontId="107" fillId="3" borderId="26" xfId="1" applyNumberFormat="1" applyFont="1" applyFill="1" applyBorder="1" applyAlignment="1">
      <alignment horizontal="right"/>
    </xf>
    <xf numFmtId="171" fontId="107" fillId="8" borderId="22" xfId="1" applyNumberFormat="1" applyFont="1" applyFill="1" applyBorder="1" applyAlignment="1">
      <alignment horizontal="right"/>
    </xf>
    <xf numFmtId="171" fontId="107" fillId="3" borderId="7" xfId="1" applyNumberFormat="1" applyFont="1" applyFill="1" applyBorder="1" applyAlignment="1">
      <alignment horizontal="right"/>
    </xf>
    <xf numFmtId="171" fontId="107" fillId="3" borderId="70" xfId="1" applyNumberFormat="1" applyFont="1" applyFill="1" applyBorder="1" applyAlignment="1">
      <alignment horizontal="right"/>
    </xf>
    <xf numFmtId="171" fontId="107" fillId="8" borderId="62" xfId="1" applyNumberFormat="1" applyFont="1" applyFill="1" applyBorder="1" applyAlignment="1">
      <alignment horizontal="right"/>
    </xf>
    <xf numFmtId="171" fontId="107" fillId="3" borderId="6" xfId="1" applyNumberFormat="1" applyFont="1" applyFill="1" applyBorder="1"/>
    <xf numFmtId="171" fontId="107" fillId="3" borderId="7" xfId="1" applyNumberFormat="1" applyFont="1" applyFill="1" applyBorder="1"/>
    <xf numFmtId="171" fontId="107" fillId="8" borderId="53" xfId="1" applyNumberFormat="1" applyFont="1" applyFill="1" applyBorder="1"/>
    <xf numFmtId="171" fontId="107" fillId="8" borderId="62" xfId="1" applyNumberFormat="1" applyFont="1" applyFill="1" applyBorder="1"/>
    <xf numFmtId="0" fontId="102" fillId="0" borderId="0" xfId="0" applyFont="1" applyAlignment="1">
      <alignment horizontal="center"/>
    </xf>
    <xf numFmtId="0" fontId="102" fillId="0" borderId="32" xfId="0" applyFont="1" applyBorder="1" applyAlignment="1">
      <alignment horizontal="center"/>
    </xf>
    <xf numFmtId="0" fontId="102" fillId="0" borderId="74" xfId="0" applyFont="1" applyBorder="1" applyAlignment="1">
      <alignment horizontal="center"/>
    </xf>
    <xf numFmtId="3" fontId="14" fillId="0" borderId="39" xfId="0" applyNumberFormat="1" applyFont="1" applyBorder="1"/>
    <xf numFmtId="1" fontId="7" fillId="0" borderId="80" xfId="0" applyNumberFormat="1" applyFont="1" applyBorder="1"/>
    <xf numFmtId="1" fontId="7" fillId="0" borderId="34" xfId="0" applyNumberFormat="1" applyFont="1" applyBorder="1"/>
    <xf numFmtId="1" fontId="38" fillId="0" borderId="78" xfId="0" applyNumberFormat="1" applyFont="1" applyBorder="1"/>
    <xf numFmtId="171" fontId="13" fillId="0" borderId="0" xfId="1" applyNumberFormat="1" applyFont="1"/>
    <xf numFmtId="171" fontId="13" fillId="0" borderId="33" xfId="1" applyNumberFormat="1" applyFont="1" applyBorder="1"/>
    <xf numFmtId="171" fontId="13" fillId="0" borderId="20" xfId="1" applyNumberFormat="1" applyFont="1" applyBorder="1"/>
    <xf numFmtId="171" fontId="13" fillId="0" borderId="73" xfId="1" applyNumberFormat="1" applyFont="1" applyBorder="1"/>
    <xf numFmtId="171" fontId="13" fillId="0" borderId="42" xfId="1" applyNumberFormat="1" applyFont="1" applyBorder="1"/>
    <xf numFmtId="171" fontId="14" fillId="0" borderId="3" xfId="1" applyNumberFormat="1" applyFont="1" applyBorder="1"/>
    <xf numFmtId="171" fontId="38" fillId="0" borderId="41" xfId="1" applyNumberFormat="1" applyFont="1" applyBorder="1"/>
    <xf numFmtId="171" fontId="13" fillId="0" borderId="71" xfId="1" applyNumberFormat="1" applyFont="1" applyBorder="1"/>
    <xf numFmtId="171" fontId="14" fillId="0" borderId="0" xfId="1" applyNumberFormat="1" applyFont="1"/>
    <xf numFmtId="171" fontId="13" fillId="0" borderId="41" xfId="1" applyNumberFormat="1" applyFont="1" applyBorder="1"/>
    <xf numFmtId="171" fontId="38" fillId="0" borderId="0" xfId="1" applyNumberFormat="1" applyFont="1"/>
    <xf numFmtId="171" fontId="0" fillId="0" borderId="48" xfId="1" applyNumberFormat="1" applyFont="1" applyBorder="1"/>
    <xf numFmtId="171" fontId="13" fillId="0" borderId="77" xfId="1" applyNumberFormat="1" applyFont="1" applyBorder="1"/>
    <xf numFmtId="171" fontId="0" fillId="0" borderId="31" xfId="1" applyNumberFormat="1" applyFont="1" applyBorder="1"/>
    <xf numFmtId="171" fontId="13" fillId="0" borderId="72" xfId="1" applyNumberFormat="1" applyFont="1" applyBorder="1"/>
    <xf numFmtId="171" fontId="44" fillId="0" borderId="0" xfId="1" applyNumberFormat="1" applyFont="1" applyAlignment="1">
      <alignment horizontal="left"/>
    </xf>
    <xf numFmtId="171" fontId="126" fillId="0" borderId="41" xfId="1" applyNumberFormat="1" applyFont="1" applyBorder="1"/>
    <xf numFmtId="171" fontId="14" fillId="0" borderId="50" xfId="1" applyNumberFormat="1" applyFont="1" applyBorder="1"/>
    <xf numFmtId="171" fontId="126" fillId="0" borderId="77" xfId="1" applyNumberFormat="1" applyFont="1" applyBorder="1"/>
    <xf numFmtId="171" fontId="14" fillId="0" borderId="72" xfId="1" applyNumberFormat="1" applyFont="1" applyBorder="1"/>
    <xf numFmtId="171" fontId="14" fillId="0" borderId="0" xfId="1" applyNumberFormat="1" applyFont="1" applyBorder="1"/>
    <xf numFmtId="171" fontId="126" fillId="0" borderId="75" xfId="1" applyNumberFormat="1" applyFont="1" applyBorder="1"/>
    <xf numFmtId="171" fontId="0" fillId="0" borderId="33" xfId="1" applyNumberFormat="1" applyFont="1" applyBorder="1"/>
    <xf numFmtId="171" fontId="13" fillId="0" borderId="75" xfId="1" applyNumberFormat="1" applyFont="1" applyBorder="1"/>
    <xf numFmtId="171" fontId="0" fillId="0" borderId="46" xfId="1" applyNumberFormat="1" applyFont="1" applyBorder="1"/>
    <xf numFmtId="171" fontId="14" fillId="0" borderId="75" xfId="1" applyNumberFormat="1" applyFont="1" applyBorder="1"/>
    <xf numFmtId="171" fontId="14" fillId="0" borderId="41" xfId="1" applyNumberFormat="1" applyFont="1" applyBorder="1"/>
    <xf numFmtId="171" fontId="14" fillId="0" borderId="71" xfId="1" applyNumberFormat="1" applyFont="1" applyBorder="1"/>
    <xf numFmtId="171" fontId="14" fillId="0" borderId="73" xfId="1" applyNumberFormat="1" applyFont="1" applyBorder="1"/>
    <xf numFmtId="171" fontId="14" fillId="0" borderId="2" xfId="1" applyNumberFormat="1" applyFont="1" applyBorder="1"/>
    <xf numFmtId="171" fontId="7" fillId="0" borderId="3" xfId="1" applyNumberFormat="1" applyFont="1" applyBorder="1"/>
    <xf numFmtId="171" fontId="7" fillId="0" borderId="71" xfId="1" applyNumberFormat="1" applyFont="1" applyBorder="1"/>
    <xf numFmtId="171" fontId="7" fillId="0" borderId="50" xfId="1" applyNumberFormat="1" applyFont="1" applyBorder="1"/>
    <xf numFmtId="171" fontId="0" fillId="0" borderId="36" xfId="1" applyNumberFormat="1" applyFont="1" applyBorder="1"/>
    <xf numFmtId="171" fontId="13" fillId="0" borderId="74" xfId="1" applyNumberFormat="1" applyFont="1" applyBorder="1"/>
    <xf numFmtId="10" fontId="101" fillId="0" borderId="13" xfId="6" applyNumberFormat="1" applyFont="1" applyBorder="1"/>
    <xf numFmtId="0" fontId="0" fillId="0" borderId="0" xfId="0"/>
    <xf numFmtId="49" fontId="125" fillId="7" borderId="8" xfId="0" applyNumberFormat="1" applyFont="1" applyFill="1" applyBorder="1" applyAlignment="1">
      <alignment horizontal="center" wrapText="1"/>
    </xf>
    <xf numFmtId="0" fontId="125" fillId="7" borderId="9" xfId="0" applyFont="1" applyFill="1" applyBorder="1" applyAlignment="1">
      <alignment wrapText="1"/>
    </xf>
    <xf numFmtId="49" fontId="99" fillId="7" borderId="14" xfId="0" applyNumberFormat="1" applyFont="1" applyFill="1" applyBorder="1" applyAlignment="1">
      <alignment horizontal="center" wrapText="1"/>
    </xf>
    <xf numFmtId="3" fontId="4" fillId="0" borderId="37" xfId="0" applyNumberFormat="1" applyFont="1" applyBorder="1"/>
    <xf numFmtId="49" fontId="48" fillId="7" borderId="8" xfId="0" applyNumberFormat="1" applyFont="1" applyFill="1" applyBorder="1" applyAlignment="1">
      <alignment horizontal="left" wrapText="1"/>
    </xf>
    <xf numFmtId="3" fontId="47" fillId="7" borderId="9" xfId="5" applyNumberFormat="1" applyFont="1" applyFill="1" applyBorder="1" applyAlignment="1">
      <alignment horizontal="center" wrapText="1"/>
    </xf>
    <xf numFmtId="3" fontId="47" fillId="7" borderId="10" xfId="5" applyNumberFormat="1" applyFont="1" applyFill="1" applyBorder="1" applyAlignment="1">
      <alignment horizontal="right"/>
    </xf>
    <xf numFmtId="49" fontId="47" fillId="7" borderId="14" xfId="0" applyNumberFormat="1" applyFont="1" applyFill="1" applyBorder="1" applyAlignment="1">
      <alignment horizontal="left" wrapText="1"/>
    </xf>
    <xf numFmtId="3" fontId="47" fillId="7" borderId="5" xfId="5" applyNumberFormat="1" applyFont="1" applyFill="1" applyBorder="1" applyAlignment="1">
      <alignment horizontal="center" wrapText="1"/>
    </xf>
    <xf numFmtId="3" fontId="47" fillId="7" borderId="15" xfId="5" applyNumberFormat="1" applyFont="1" applyFill="1" applyBorder="1" applyAlignment="1">
      <alignment horizontal="right"/>
    </xf>
    <xf numFmtId="49" fontId="116" fillId="7" borderId="8" xfId="0" applyNumberFormat="1" applyFont="1" applyFill="1" applyBorder="1" applyAlignment="1">
      <alignment horizontal="center" wrapText="1"/>
    </xf>
    <xf numFmtId="0" fontId="116" fillId="7" borderId="9" xfId="0" applyFont="1" applyFill="1" applyBorder="1" applyAlignment="1">
      <alignment wrapText="1"/>
    </xf>
    <xf numFmtId="3" fontId="114" fillId="7" borderId="10" xfId="5" applyNumberFormat="1" applyFont="1" applyFill="1" applyBorder="1" applyAlignment="1">
      <alignment horizontal="right"/>
    </xf>
    <xf numFmtId="3" fontId="116" fillId="7" borderId="76" xfId="5" applyNumberFormat="1" applyFont="1" applyFill="1" applyBorder="1" applyAlignment="1">
      <alignment horizontal="right" vertical="center"/>
    </xf>
    <xf numFmtId="49" fontId="114" fillId="7" borderId="14" xfId="0" applyNumberFormat="1" applyFont="1" applyFill="1" applyBorder="1" applyAlignment="1">
      <alignment horizontal="center" wrapText="1"/>
    </xf>
    <xf numFmtId="49" fontId="116" fillId="7" borderId="11" xfId="0" applyNumberFormat="1" applyFont="1" applyFill="1" applyBorder="1" applyAlignment="1">
      <alignment horizontal="left" wrapText="1"/>
    </xf>
    <xf numFmtId="49" fontId="116" fillId="7" borderId="8" xfId="0" applyNumberFormat="1" applyFont="1" applyFill="1" applyBorder="1" applyAlignment="1">
      <alignment horizontal="left" wrapText="1"/>
    </xf>
    <xf numFmtId="3" fontId="114" fillId="7" borderId="9" xfId="5" applyNumberFormat="1" applyFont="1" applyFill="1" applyBorder="1" applyAlignment="1">
      <alignment horizontal="center" wrapText="1"/>
    </xf>
    <xf numFmtId="3" fontId="114" fillId="7" borderId="10" xfId="5" applyNumberFormat="1" applyFont="1" applyFill="1" applyBorder="1" applyAlignment="1">
      <alignment horizontal="center" wrapText="1"/>
    </xf>
    <xf numFmtId="3" fontId="114" fillId="7" borderId="38" xfId="5" applyNumberFormat="1" applyFont="1" applyFill="1" applyBorder="1" applyAlignment="1">
      <alignment horizontal="right"/>
    </xf>
    <xf numFmtId="3" fontId="54" fillId="0" borderId="0" xfId="0" applyNumberFormat="1" applyFont="1" applyBorder="1" applyAlignment="1">
      <alignment horizontal="right"/>
    </xf>
    <xf numFmtId="0" fontId="0" fillId="0" borderId="19" xfId="0" applyFont="1" applyBorder="1"/>
    <xf numFmtId="0" fontId="0" fillId="0" borderId="0" xfId="0"/>
    <xf numFmtId="3" fontId="74" fillId="7" borderId="9" xfId="5" applyNumberFormat="1" applyFont="1" applyFill="1" applyBorder="1" applyAlignment="1">
      <alignment horizontal="right" vertical="center" wrapText="1"/>
    </xf>
    <xf numFmtId="3" fontId="75" fillId="7" borderId="76" xfId="5" applyNumberFormat="1" applyFont="1" applyFill="1" applyBorder="1" applyAlignment="1">
      <alignment horizontal="right"/>
    </xf>
    <xf numFmtId="3" fontId="75" fillId="7" borderId="42" xfId="5" applyNumberFormat="1" applyFont="1" applyFill="1" applyBorder="1" applyAlignment="1">
      <alignment horizontal="right"/>
    </xf>
    <xf numFmtId="3" fontId="75" fillId="7" borderId="74" xfId="5" applyNumberFormat="1" applyFont="1" applyFill="1" applyBorder="1" applyAlignment="1">
      <alignment horizontal="right"/>
    </xf>
    <xf numFmtId="49" fontId="75" fillId="0" borderId="8" xfId="0" applyNumberFormat="1" applyFont="1" applyBorder="1" applyAlignment="1">
      <alignment horizontal="center"/>
    </xf>
    <xf numFmtId="0" fontId="75" fillId="0" borderId="9" xfId="0" quotePrefix="1" applyFont="1" applyBorder="1" applyAlignment="1">
      <alignment horizontal="left"/>
    </xf>
    <xf numFmtId="3" fontId="74" fillId="7" borderId="9" xfId="5" applyNumberFormat="1" applyFont="1" applyFill="1" applyBorder="1" applyAlignment="1">
      <alignment horizontal="center" vertical="center" wrapText="1"/>
    </xf>
    <xf numFmtId="3" fontId="74" fillId="7" borderId="9" xfId="5" applyNumberFormat="1" applyFont="1" applyFill="1" applyBorder="1" applyAlignment="1">
      <alignment horizontal="center"/>
    </xf>
    <xf numFmtId="3" fontId="74" fillId="7" borderId="5" xfId="5" applyNumberFormat="1" applyFont="1" applyFill="1" applyBorder="1" applyAlignment="1">
      <alignment horizontal="center"/>
    </xf>
    <xf numFmtId="3" fontId="74" fillId="7" borderId="52" xfId="5" applyNumberFormat="1" applyFont="1" applyFill="1" applyBorder="1" applyAlignment="1">
      <alignment horizontal="center" vertical="center" wrapText="1"/>
    </xf>
    <xf numFmtId="3" fontId="74" fillId="7" borderId="52" xfId="5" applyNumberFormat="1" applyFont="1" applyFill="1" applyBorder="1" applyAlignment="1">
      <alignment horizontal="center"/>
    </xf>
    <xf numFmtId="49" fontId="125" fillId="7" borderId="8" xfId="0" applyNumberFormat="1" applyFont="1" applyFill="1" applyBorder="1" applyAlignment="1">
      <alignment horizontal="center" vertical="center"/>
    </xf>
    <xf numFmtId="170" fontId="99" fillId="7" borderId="9" xfId="5" applyNumberFormat="1" applyFont="1" applyFill="1" applyBorder="1" applyAlignment="1">
      <alignment horizontal="center" vertical="center" wrapText="1"/>
    </xf>
    <xf numFmtId="170" fontId="98" fillId="7" borderId="9" xfId="5" applyNumberFormat="1" applyFont="1" applyFill="1" applyBorder="1" applyAlignment="1">
      <alignment horizontal="right" vertical="center" wrapText="1"/>
    </xf>
    <xf numFmtId="170" fontId="98" fillId="7" borderId="10" xfId="5" applyNumberFormat="1" applyFont="1" applyFill="1" applyBorder="1" applyAlignment="1">
      <alignment horizontal="right" vertical="center" wrapText="1"/>
    </xf>
    <xf numFmtId="170" fontId="99" fillId="7" borderId="5" xfId="5" applyNumberFormat="1" applyFont="1" applyFill="1" applyBorder="1" applyAlignment="1">
      <alignment horizontal="center" vertical="center" wrapText="1"/>
    </xf>
    <xf numFmtId="170" fontId="98" fillId="7" borderId="5" xfId="5" applyNumberFormat="1" applyFont="1" applyFill="1" applyBorder="1" applyAlignment="1">
      <alignment horizontal="right" vertical="center" wrapText="1"/>
    </xf>
    <xf numFmtId="170" fontId="98" fillId="7" borderId="15" xfId="5" applyNumberFormat="1" applyFont="1" applyFill="1" applyBorder="1" applyAlignment="1">
      <alignment horizontal="right" vertical="center" wrapText="1"/>
    </xf>
    <xf numFmtId="0" fontId="0" fillId="0" borderId="0" xfId="0"/>
    <xf numFmtId="3" fontId="99" fillId="0" borderId="13" xfId="5" applyNumberFormat="1" applyFont="1" applyFill="1" applyBorder="1" applyAlignment="1">
      <alignment horizontal="right" vertical="center"/>
    </xf>
    <xf numFmtId="3" fontId="99" fillId="0" borderId="13" xfId="5" applyNumberFormat="1" applyFont="1" applyFill="1" applyBorder="1" applyAlignment="1">
      <alignment horizontal="right"/>
    </xf>
    <xf numFmtId="49" fontId="100" fillId="8" borderId="12" xfId="0" applyNumberFormat="1" applyFont="1" applyFill="1" applyBorder="1"/>
    <xf numFmtId="10" fontId="107" fillId="8" borderId="12" xfId="6" applyNumberFormat="1" applyFont="1" applyFill="1" applyBorder="1"/>
    <xf numFmtId="171" fontId="100" fillId="7" borderId="0" xfId="0" applyNumberFormat="1" applyFont="1" applyFill="1"/>
    <xf numFmtId="3" fontId="107" fillId="8" borderId="68" xfId="0" applyNumberFormat="1" applyFont="1" applyFill="1" applyBorder="1" applyAlignment="1">
      <alignment horizontal="right"/>
    </xf>
    <xf numFmtId="0" fontId="99" fillId="8" borderId="43" xfId="0" applyFont="1" applyFill="1" applyBorder="1" applyAlignment="1">
      <alignment horizontal="left" vertical="center"/>
    </xf>
    <xf numFmtId="171" fontId="107" fillId="8" borderId="43" xfId="1" applyNumberFormat="1" applyFont="1" applyFill="1" applyBorder="1" applyAlignment="1">
      <alignment horizontal="right"/>
    </xf>
    <xf numFmtId="49" fontId="107" fillId="8" borderId="4" xfId="0" applyNumberFormat="1" applyFont="1" applyFill="1" applyBorder="1" applyAlignment="1">
      <alignment wrapText="1"/>
    </xf>
    <xf numFmtId="0" fontId="99" fillId="8" borderId="4" xfId="0" applyFont="1" applyFill="1" applyBorder="1" applyAlignment="1">
      <alignment horizontal="left" vertical="center"/>
    </xf>
    <xf numFmtId="0" fontId="99" fillId="8" borderId="12" xfId="0" applyFont="1" applyFill="1" applyBorder="1" applyAlignment="1">
      <alignment horizontal="left" vertical="center"/>
    </xf>
    <xf numFmtId="3" fontId="98" fillId="8" borderId="13" xfId="5" applyNumberFormat="1" applyFont="1" applyFill="1" applyBorder="1" applyAlignment="1">
      <alignment horizontal="right" vertical="center"/>
    </xf>
    <xf numFmtId="49" fontId="107" fillId="8" borderId="12" xfId="0" applyNumberFormat="1" applyFont="1" applyFill="1" applyBorder="1"/>
    <xf numFmtId="10" fontId="107" fillId="8" borderId="13" xfId="6" applyNumberFormat="1" applyFont="1" applyFill="1" applyBorder="1"/>
    <xf numFmtId="10" fontId="107" fillId="5" borderId="6" xfId="6" applyNumberFormat="1" applyFont="1" applyFill="1" applyBorder="1" applyAlignment="1">
      <alignment horizontal="right"/>
    </xf>
    <xf numFmtId="10" fontId="98" fillId="5" borderId="53" xfId="6" applyNumberFormat="1" applyFont="1" applyFill="1" applyBorder="1" applyAlignment="1">
      <alignment horizontal="right"/>
    </xf>
    <xf numFmtId="10" fontId="107" fillId="5" borderId="12" xfId="6" applyNumberFormat="1" applyFont="1" applyFill="1" applyBorder="1" applyAlignment="1">
      <alignment horizontal="right"/>
    </xf>
    <xf numFmtId="10" fontId="107" fillId="3" borderId="12" xfId="6" applyNumberFormat="1" applyFont="1" applyFill="1" applyBorder="1" applyAlignment="1">
      <alignment horizontal="right"/>
    </xf>
    <xf numFmtId="3" fontId="102" fillId="5" borderId="4" xfId="0" applyNumberFormat="1" applyFont="1" applyFill="1" applyBorder="1"/>
    <xf numFmtId="10" fontId="102" fillId="5" borderId="12" xfId="6" applyNumberFormat="1" applyFont="1" applyFill="1" applyBorder="1"/>
    <xf numFmtId="3" fontId="102" fillId="5" borderId="55" xfId="0" applyNumberFormat="1" applyFont="1" applyFill="1" applyBorder="1"/>
    <xf numFmtId="10" fontId="102" fillId="5" borderId="13" xfId="6" applyNumberFormat="1" applyFont="1" applyFill="1" applyBorder="1"/>
    <xf numFmtId="3" fontId="4" fillId="0" borderId="31" xfId="0" applyNumberFormat="1" applyFont="1" applyBorder="1"/>
    <xf numFmtId="49" fontId="116" fillId="7" borderId="8" xfId="0" applyNumberFormat="1" applyFont="1" applyFill="1" applyBorder="1" applyAlignment="1">
      <alignment horizontal="center" vertical="center"/>
    </xf>
    <xf numFmtId="3" fontId="114" fillId="7" borderId="9" xfId="5" applyNumberFormat="1" applyFont="1" applyFill="1" applyBorder="1" applyAlignment="1">
      <alignment horizontal="right" vertical="center" wrapText="1"/>
    </xf>
    <xf numFmtId="3" fontId="116" fillId="7" borderId="9" xfId="5" applyNumberFormat="1" applyFont="1" applyFill="1" applyBorder="1" applyAlignment="1">
      <alignment horizontal="right" vertical="center" wrapText="1"/>
    </xf>
    <xf numFmtId="3" fontId="114" fillId="7" borderId="9" xfId="5" applyNumberFormat="1" applyFont="1" applyFill="1" applyBorder="1" applyAlignment="1">
      <alignment horizontal="center" vertical="center" wrapText="1"/>
    </xf>
    <xf numFmtId="3" fontId="116" fillId="7" borderId="10" xfId="5" applyNumberFormat="1" applyFont="1" applyFill="1" applyBorder="1" applyAlignment="1">
      <alignment horizontal="right" vertical="center" wrapText="1"/>
    </xf>
    <xf numFmtId="3" fontId="114" fillId="7" borderId="5" xfId="5" applyNumberFormat="1" applyFont="1" applyFill="1" applyBorder="1" applyAlignment="1">
      <alignment horizontal="right" vertical="center" wrapText="1"/>
    </xf>
    <xf numFmtId="3" fontId="116" fillId="7" borderId="5" xfId="5" applyNumberFormat="1" applyFont="1" applyFill="1" applyBorder="1" applyAlignment="1">
      <alignment horizontal="right" vertical="center" wrapText="1"/>
    </xf>
    <xf numFmtId="3" fontId="114" fillId="7" borderId="5" xfId="5" applyNumberFormat="1" applyFont="1" applyFill="1" applyBorder="1" applyAlignment="1">
      <alignment horizontal="center" vertical="center" wrapText="1"/>
    </xf>
    <xf numFmtId="3" fontId="116" fillId="7" borderId="15" xfId="5" applyNumberFormat="1" applyFont="1" applyFill="1" applyBorder="1" applyAlignment="1">
      <alignment horizontal="right" vertical="center" wrapText="1"/>
    </xf>
    <xf numFmtId="49" fontId="114" fillId="7" borderId="16" xfId="0" applyNumberFormat="1" applyFont="1" applyFill="1" applyBorder="1" applyAlignment="1">
      <alignment horizontal="center" vertical="center"/>
    </xf>
    <xf numFmtId="3" fontId="114" fillId="7" borderId="4" xfId="5" applyNumberFormat="1" applyFont="1" applyFill="1" applyBorder="1" applyAlignment="1">
      <alignment horizontal="right" vertical="center" wrapText="1"/>
    </xf>
    <xf numFmtId="3" fontId="116" fillId="7" borderId="4" xfId="5" applyNumberFormat="1" applyFont="1" applyFill="1" applyBorder="1" applyAlignment="1">
      <alignment horizontal="right" vertical="center" wrapText="1"/>
    </xf>
    <xf numFmtId="3" fontId="114" fillId="7" borderId="4" xfId="5" applyNumberFormat="1" applyFont="1" applyFill="1" applyBorder="1" applyAlignment="1">
      <alignment horizontal="center" vertical="center" wrapText="1"/>
    </xf>
    <xf numFmtId="3" fontId="116" fillId="7" borderId="23" xfId="5" applyNumberFormat="1" applyFont="1" applyFill="1" applyBorder="1" applyAlignment="1">
      <alignment horizontal="right" vertical="center" wrapText="1"/>
    </xf>
    <xf numFmtId="3" fontId="75" fillId="7" borderId="9" xfId="5" applyNumberFormat="1" applyFont="1" applyFill="1" applyBorder="1" applyAlignment="1">
      <alignment horizontal="right" vertical="center" wrapText="1"/>
    </xf>
    <xf numFmtId="3" fontId="75" fillId="7" borderId="79" xfId="5" applyNumberFormat="1" applyFont="1" applyFill="1" applyBorder="1" applyAlignment="1">
      <alignment horizontal="right" vertical="center" wrapText="1"/>
    </xf>
    <xf numFmtId="3" fontId="75" fillId="7" borderId="52" xfId="5" applyNumberFormat="1" applyFont="1" applyFill="1" applyBorder="1" applyAlignment="1">
      <alignment horizontal="right" vertical="center" wrapText="1"/>
    </xf>
    <xf numFmtId="3" fontId="75" fillId="7" borderId="64" xfId="5" applyNumberFormat="1" applyFont="1" applyFill="1" applyBorder="1" applyAlignment="1">
      <alignment horizontal="right" vertical="center" wrapText="1"/>
    </xf>
    <xf numFmtId="3" fontId="127" fillId="5" borderId="76" xfId="5" applyNumberFormat="1" applyFont="1" applyFill="1" applyBorder="1" applyAlignment="1">
      <alignment horizontal="right" vertical="center"/>
    </xf>
    <xf numFmtId="3" fontId="127" fillId="5" borderId="42" xfId="5" applyNumberFormat="1" applyFont="1" applyFill="1" applyBorder="1" applyAlignment="1">
      <alignment horizontal="right" vertical="center"/>
    </xf>
    <xf numFmtId="3" fontId="75" fillId="0" borderId="77" xfId="5" applyNumberFormat="1" applyFont="1" applyFill="1" applyBorder="1" applyAlignment="1">
      <alignment horizontal="right" vertical="center"/>
    </xf>
    <xf numFmtId="3" fontId="75" fillId="0" borderId="27" xfId="5" applyNumberFormat="1" applyFont="1" applyFill="1" applyBorder="1" applyAlignment="1">
      <alignment horizontal="right" vertical="center"/>
    </xf>
    <xf numFmtId="3" fontId="74" fillId="0" borderId="13" xfId="5" applyNumberFormat="1" applyFont="1" applyFill="1" applyBorder="1" applyAlignment="1">
      <alignment horizontal="right"/>
    </xf>
    <xf numFmtId="0" fontId="0" fillId="0" borderId="0" xfId="0"/>
    <xf numFmtId="0" fontId="49" fillId="0" borderId="3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1" fontId="24" fillId="0" borderId="0" xfId="3" applyNumberFormat="1" applyFont="1" applyBorder="1"/>
    <xf numFmtId="1" fontId="26" fillId="0" borderId="0" xfId="3" applyNumberFormat="1" applyFont="1" applyBorder="1"/>
    <xf numFmtId="1" fontId="22" fillId="0" borderId="0" xfId="3" applyNumberFormat="1" applyFont="1" applyBorder="1"/>
    <xf numFmtId="1" fontId="27" fillId="0" borderId="0" xfId="3" applyNumberFormat="1" applyFont="1" applyBorder="1"/>
    <xf numFmtId="1" fontId="28" fillId="0" borderId="0" xfId="3" applyNumberFormat="1" applyFont="1" applyBorder="1"/>
    <xf numFmtId="1" fontId="29" fillId="0" borderId="0" xfId="3" applyNumberFormat="1" applyFont="1" applyBorder="1"/>
    <xf numFmtId="1" fontId="30" fillId="0" borderId="0" xfId="3" applyNumberFormat="1" applyFont="1" applyBorder="1"/>
    <xf numFmtId="3" fontId="29" fillId="0" borderId="0" xfId="3" applyNumberFormat="1" applyFont="1" applyBorder="1"/>
    <xf numFmtId="3" fontId="31" fillId="0" borderId="0" xfId="3" applyNumberFormat="1" applyFont="1" applyBorder="1"/>
    <xf numFmtId="1" fontId="0" fillId="0" borderId="0" xfId="0" applyNumberFormat="1" applyBorder="1"/>
    <xf numFmtId="3" fontId="0" fillId="0" borderId="0" xfId="0" applyNumberFormat="1" applyBorder="1"/>
    <xf numFmtId="3" fontId="29" fillId="0" borderId="0" xfId="2" applyNumberFormat="1" applyFont="1" applyBorder="1"/>
    <xf numFmtId="3" fontId="31" fillId="0" borderId="0" xfId="2" applyNumberFormat="1" applyFont="1" applyBorder="1"/>
    <xf numFmtId="1" fontId="33" fillId="0" borderId="0" xfId="3" applyNumberFormat="1" applyFont="1" applyBorder="1"/>
    <xf numFmtId="3" fontId="34" fillId="0" borderId="0" xfId="3" applyNumberFormat="1" applyFont="1" applyBorder="1"/>
    <xf numFmtId="0" fontId="65" fillId="0" borderId="0" xfId="0" applyFont="1" applyBorder="1"/>
    <xf numFmtId="3" fontId="65" fillId="0" borderId="0" xfId="0" applyNumberFormat="1" applyFont="1" applyBorder="1"/>
    <xf numFmtId="0" fontId="36" fillId="0" borderId="0" xfId="0" applyFont="1" applyBorder="1" applyAlignment="1"/>
    <xf numFmtId="0" fontId="128" fillId="0" borderId="0" xfId="0" applyFont="1"/>
    <xf numFmtId="0" fontId="130" fillId="8" borderId="16" xfId="0" applyFont="1" applyFill="1" applyBorder="1" applyAlignment="1">
      <alignment horizontal="center" vertical="top" wrapText="1"/>
    </xf>
    <xf numFmtId="0" fontId="130" fillId="8" borderId="4" xfId="0" applyFont="1" applyFill="1" applyBorder="1" applyAlignment="1">
      <alignment horizontal="center" vertical="top" wrapText="1"/>
    </xf>
    <xf numFmtId="0" fontId="130" fillId="8" borderId="23" xfId="0" applyFont="1" applyFill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4" xfId="0" applyFont="1" applyBorder="1" applyAlignment="1">
      <alignment horizontal="left" vertical="top" wrapText="1"/>
    </xf>
    <xf numFmtId="0" fontId="23" fillId="0" borderId="23" xfId="0" applyFont="1" applyBorder="1" applyAlignment="1">
      <alignment horizontal="right" vertical="top" wrapText="1"/>
    </xf>
    <xf numFmtId="0" fontId="23" fillId="0" borderId="4" xfId="0" applyFont="1" applyBorder="1" applyAlignment="1">
      <alignment horizontal="center" vertical="top" wrapText="1"/>
    </xf>
    <xf numFmtId="3" fontId="23" fillId="0" borderId="23" xfId="0" applyNumberFormat="1" applyFont="1" applyBorder="1" applyAlignment="1">
      <alignment horizontal="right" vertical="top" wrapText="1"/>
    </xf>
    <xf numFmtId="3" fontId="23" fillId="0" borderId="4" xfId="0" applyNumberFormat="1" applyFont="1" applyBorder="1" applyAlignment="1">
      <alignment horizontal="right" vertical="top" wrapText="1"/>
    </xf>
    <xf numFmtId="0" fontId="21" fillId="0" borderId="16" xfId="0" applyFont="1" applyBorder="1" applyAlignment="1">
      <alignment horizontal="center" vertical="top" wrapText="1"/>
    </xf>
    <xf numFmtId="0" fontId="21" fillId="0" borderId="4" xfId="0" applyFont="1" applyBorder="1" applyAlignment="1">
      <alignment horizontal="left" vertical="top" wrapText="1"/>
    </xf>
    <xf numFmtId="3" fontId="21" fillId="0" borderId="23" xfId="0" applyNumberFormat="1" applyFont="1" applyBorder="1" applyAlignment="1">
      <alignment horizontal="right" vertical="top" wrapText="1"/>
    </xf>
    <xf numFmtId="3" fontId="21" fillId="0" borderId="4" xfId="0" applyNumberFormat="1" applyFont="1" applyBorder="1" applyAlignment="1">
      <alignment horizontal="right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left" vertical="top" wrapText="1"/>
    </xf>
    <xf numFmtId="3" fontId="21" fillId="0" borderId="13" xfId="0" applyNumberFormat="1" applyFont="1" applyBorder="1" applyAlignment="1">
      <alignment horizontal="right" vertical="top" wrapText="1"/>
    </xf>
    <xf numFmtId="3" fontId="21" fillId="0" borderId="12" xfId="0" applyNumberFormat="1" applyFont="1" applyBorder="1" applyAlignment="1">
      <alignment horizontal="right" vertical="top" wrapText="1"/>
    </xf>
    <xf numFmtId="0" fontId="21" fillId="0" borderId="4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130" fillId="8" borderId="4" xfId="0" applyFont="1" applyFill="1" applyBorder="1" applyAlignment="1">
      <alignment horizontal="center" vertical="top"/>
    </xf>
    <xf numFmtId="0" fontId="130" fillId="8" borderId="4" xfId="0" applyFont="1" applyFill="1" applyBorder="1" applyAlignment="1">
      <alignment horizontal="center"/>
    </xf>
    <xf numFmtId="0" fontId="130" fillId="8" borderId="23" xfId="0" applyFont="1" applyFill="1" applyBorder="1" applyAlignment="1">
      <alignment horizontal="center"/>
    </xf>
    <xf numFmtId="0" fontId="23" fillId="0" borderId="4" xfId="0" applyFont="1" applyBorder="1" applyAlignment="1">
      <alignment horizontal="right" vertical="top"/>
    </xf>
    <xf numFmtId="3" fontId="23" fillId="0" borderId="23" xfId="0" applyNumberFormat="1" applyFont="1" applyBorder="1" applyAlignment="1">
      <alignment horizontal="right" vertical="top"/>
    </xf>
    <xf numFmtId="0" fontId="21" fillId="0" borderId="4" xfId="0" applyFont="1" applyBorder="1" applyAlignment="1">
      <alignment horizontal="right" vertical="top"/>
    </xf>
    <xf numFmtId="3" fontId="21" fillId="0" borderId="23" xfId="0" applyNumberFormat="1" applyFont="1" applyBorder="1" applyAlignment="1">
      <alignment horizontal="right" vertical="top"/>
    </xf>
    <xf numFmtId="1" fontId="23" fillId="0" borderId="4" xfId="0" applyNumberFormat="1" applyFont="1" applyBorder="1" applyAlignment="1">
      <alignment horizontal="right" vertical="top" wrapText="1"/>
    </xf>
    <xf numFmtId="1" fontId="21" fillId="0" borderId="4" xfId="0" applyNumberFormat="1" applyFont="1" applyBorder="1" applyAlignment="1">
      <alignment horizontal="right" vertical="top"/>
    </xf>
    <xf numFmtId="0" fontId="21" fillId="0" borderId="12" xfId="0" applyFont="1" applyBorder="1" applyAlignment="1">
      <alignment horizontal="right" vertical="top"/>
    </xf>
    <xf numFmtId="3" fontId="21" fillId="0" borderId="13" xfId="0" applyNumberFormat="1" applyFont="1" applyBorder="1" applyAlignment="1">
      <alignment horizontal="right" vertical="top"/>
    </xf>
    <xf numFmtId="1" fontId="24" fillId="9" borderId="44" xfId="3" applyNumberFormat="1" applyFont="1" applyFill="1" applyBorder="1"/>
    <xf numFmtId="1" fontId="24" fillId="9" borderId="0" xfId="3" applyNumberFormat="1" applyFont="1" applyFill="1"/>
    <xf numFmtId="1" fontId="25" fillId="9" borderId="0" xfId="3" applyNumberFormat="1" applyFont="1" applyFill="1"/>
    <xf numFmtId="1" fontId="131" fillId="0" borderId="8" xfId="3" applyNumberFormat="1" applyFont="1" applyBorder="1"/>
    <xf numFmtId="1" fontId="131" fillId="0" borderId="9" xfId="3" applyNumberFormat="1" applyFont="1" applyBorder="1"/>
    <xf numFmtId="1" fontId="131" fillId="0" borderId="16" xfId="3" applyNumberFormat="1" applyFont="1" applyBorder="1"/>
    <xf numFmtId="1" fontId="131" fillId="0" borderId="4" xfId="3" applyNumberFormat="1" applyFont="1" applyBorder="1"/>
    <xf numFmtId="1" fontId="131" fillId="0" borderId="62" xfId="3" applyNumberFormat="1" applyFont="1" applyBorder="1"/>
    <xf numFmtId="1" fontId="131" fillId="0" borderId="29" xfId="3" applyNumberFormat="1" applyFont="1" applyBorder="1"/>
    <xf numFmtId="1" fontId="22" fillId="0" borderId="11" xfId="3" applyNumberFormat="1" applyFont="1" applyBorder="1"/>
    <xf numFmtId="1" fontId="132" fillId="0" borderId="12" xfId="3" applyNumberFormat="1" applyFont="1" applyBorder="1"/>
    <xf numFmtId="1" fontId="28" fillId="0" borderId="56" xfId="3" applyNumberFormat="1" applyFont="1" applyBorder="1"/>
    <xf numFmtId="1" fontId="28" fillId="0" borderId="65" xfId="3" applyNumberFormat="1" applyFont="1" applyBorder="1"/>
    <xf numFmtId="1" fontId="131" fillId="0" borderId="14" xfId="3" applyNumberFormat="1" applyFont="1" applyBorder="1"/>
    <xf numFmtId="1" fontId="133" fillId="0" borderId="5" xfId="7" applyNumberFormat="1" applyFont="1" applyBorder="1"/>
    <xf numFmtId="1" fontId="28" fillId="0" borderId="60" xfId="7" applyNumberFormat="1" applyFont="1" applyBorder="1"/>
    <xf numFmtId="1" fontId="28" fillId="0" borderId="28" xfId="7" applyNumberFormat="1" applyFont="1" applyBorder="1"/>
    <xf numFmtId="1" fontId="133" fillId="0" borderId="4" xfId="7" applyNumberFormat="1" applyFont="1" applyBorder="1"/>
    <xf numFmtId="1" fontId="28" fillId="0" borderId="62" xfId="7" applyNumberFormat="1" applyFont="1" applyBorder="1"/>
    <xf numFmtId="1" fontId="28" fillId="0" borderId="29" xfId="7" applyNumberFormat="1" applyFont="1" applyBorder="1"/>
    <xf numFmtId="1" fontId="132" fillId="0" borderId="4" xfId="7" applyNumberFormat="1" applyFont="1" applyBorder="1"/>
    <xf numFmtId="1" fontId="23" fillId="0" borderId="54" xfId="3" applyNumberFormat="1" applyBorder="1"/>
    <xf numFmtId="1" fontId="133" fillId="0" borderId="43" xfId="7" applyNumberFormat="1" applyFont="1" applyBorder="1"/>
    <xf numFmtId="1" fontId="28" fillId="0" borderId="61" xfId="7" applyNumberFormat="1" applyFont="1" applyBorder="1"/>
    <xf numFmtId="1" fontId="28" fillId="0" borderId="57" xfId="7" applyNumberFormat="1" applyFont="1" applyBorder="1"/>
    <xf numFmtId="1" fontId="132" fillId="0" borderId="9" xfId="7" applyNumberFormat="1" applyFont="1" applyBorder="1"/>
    <xf numFmtId="1" fontId="132" fillId="0" borderId="79" xfId="7" applyNumberFormat="1" applyFont="1" applyBorder="1"/>
    <xf numFmtId="1" fontId="132" fillId="0" borderId="63" xfId="7" applyNumberFormat="1" applyFont="1" applyBorder="1"/>
    <xf numFmtId="1" fontId="33" fillId="0" borderId="11" xfId="3" applyNumberFormat="1" applyFont="1" applyBorder="1"/>
    <xf numFmtId="1" fontId="33" fillId="0" borderId="12" xfId="3" applyNumberFormat="1" applyFont="1" applyBorder="1"/>
    <xf numFmtId="1" fontId="33" fillId="0" borderId="56" xfId="3" applyNumberFormat="1" applyFont="1" applyBorder="1"/>
    <xf numFmtId="1" fontId="33" fillId="0" borderId="65" xfId="3" applyNumberFormat="1" applyFont="1" applyBorder="1"/>
    <xf numFmtId="1" fontId="33" fillId="0" borderId="0" xfId="3" applyNumberFormat="1" applyFont="1"/>
    <xf numFmtId="0" fontId="45" fillId="9" borderId="0" xfId="0" applyFont="1" applyFill="1"/>
    <xf numFmtId="1" fontId="0" fillId="9" borderId="0" xfId="0" applyNumberFormat="1" applyFill="1"/>
    <xf numFmtId="0" fontId="21" fillId="0" borderId="54" xfId="0" applyFont="1" applyBorder="1" applyAlignment="1">
      <alignment horizontal="center" vertical="top" wrapText="1"/>
    </xf>
    <xf numFmtId="0" fontId="21" fillId="0" borderId="43" xfId="0" applyFont="1" applyBorder="1" applyAlignment="1">
      <alignment horizontal="left" vertical="top" wrapText="1"/>
    </xf>
    <xf numFmtId="3" fontId="21" fillId="0" borderId="55" xfId="0" applyNumberFormat="1" applyFont="1" applyBorder="1" applyAlignment="1">
      <alignment horizontal="right" vertical="top" wrapText="1"/>
    </xf>
    <xf numFmtId="0" fontId="139" fillId="0" borderId="0" xfId="0" applyFont="1" applyAlignment="1">
      <alignment wrapText="1"/>
    </xf>
    <xf numFmtId="0" fontId="140" fillId="0" borderId="0" xfId="0" applyFont="1" applyAlignment="1">
      <alignment wrapText="1"/>
    </xf>
    <xf numFmtId="0" fontId="140" fillId="0" borderId="0" xfId="0" applyFont="1"/>
    <xf numFmtId="0" fontId="141" fillId="10" borderId="16" xfId="0" applyFont="1" applyFill="1" applyBorder="1" applyAlignment="1">
      <alignment horizontal="center" vertical="top" wrapText="1"/>
    </xf>
    <xf numFmtId="0" fontId="141" fillId="10" borderId="4" xfId="0" applyFont="1" applyFill="1" applyBorder="1" applyAlignment="1">
      <alignment horizontal="center" vertical="top" wrapText="1"/>
    </xf>
    <xf numFmtId="0" fontId="141" fillId="10" borderId="23" xfId="0" applyFont="1" applyFill="1" applyBorder="1" applyAlignment="1">
      <alignment horizontal="center" vertical="top" wrapText="1"/>
    </xf>
    <xf numFmtId="0" fontId="141" fillId="10" borderId="11" xfId="0" applyFont="1" applyFill="1" applyBorder="1" applyAlignment="1">
      <alignment horizontal="center" vertical="top" wrapText="1"/>
    </xf>
    <xf numFmtId="0" fontId="141" fillId="10" borderId="12" xfId="0" applyFont="1" applyFill="1" applyBorder="1" applyAlignment="1">
      <alignment horizontal="center" vertical="top" wrapText="1"/>
    </xf>
    <xf numFmtId="0" fontId="141" fillId="10" borderId="13" xfId="0" applyFont="1" applyFill="1" applyBorder="1" applyAlignment="1">
      <alignment horizontal="center" vertical="top" wrapText="1"/>
    </xf>
    <xf numFmtId="0" fontId="142" fillId="0" borderId="8" xfId="0" applyFont="1" applyBorder="1" applyAlignment="1">
      <alignment horizontal="center" vertical="top" wrapText="1"/>
    </xf>
    <xf numFmtId="0" fontId="142" fillId="0" borderId="9" xfId="0" applyFont="1" applyBorder="1" applyAlignment="1">
      <alignment horizontal="left" vertical="top" wrapText="1"/>
    </xf>
    <xf numFmtId="3" fontId="142" fillId="0" borderId="10" xfId="0" applyNumberFormat="1" applyFont="1" applyBorder="1" applyAlignment="1">
      <alignment horizontal="right" vertical="top" wrapText="1"/>
    </xf>
    <xf numFmtId="3" fontId="142" fillId="0" borderId="9" xfId="0" applyNumberFormat="1" applyFont="1" applyBorder="1" applyAlignment="1">
      <alignment horizontal="right" vertical="top" wrapText="1"/>
    </xf>
    <xf numFmtId="0" fontId="143" fillId="0" borderId="16" xfId="0" applyFont="1" applyBorder="1" applyAlignment="1">
      <alignment horizontal="center" vertical="top" wrapText="1"/>
    </xf>
    <xf numFmtId="0" fontId="143" fillId="0" borderId="4" xfId="0" applyFont="1" applyBorder="1" applyAlignment="1">
      <alignment horizontal="left" vertical="top" wrapText="1"/>
    </xf>
    <xf numFmtId="3" fontId="143" fillId="0" borderId="23" xfId="0" applyNumberFormat="1" applyFont="1" applyBorder="1" applyAlignment="1">
      <alignment horizontal="right" vertical="top" wrapText="1"/>
    </xf>
    <xf numFmtId="3" fontId="143" fillId="0" borderId="4" xfId="0" applyNumberFormat="1" applyFont="1" applyBorder="1" applyAlignment="1">
      <alignment horizontal="right" vertical="top" wrapText="1"/>
    </xf>
    <xf numFmtId="0" fontId="142" fillId="0" borderId="16" xfId="0" applyFont="1" applyBorder="1" applyAlignment="1">
      <alignment horizontal="center" vertical="top" wrapText="1"/>
    </xf>
    <xf numFmtId="0" fontId="142" fillId="0" borderId="4" xfId="0" applyFont="1" applyBorder="1" applyAlignment="1">
      <alignment horizontal="left" vertical="top" wrapText="1"/>
    </xf>
    <xf numFmtId="3" fontId="142" fillId="0" borderId="23" xfId="0" applyNumberFormat="1" applyFont="1" applyBorder="1" applyAlignment="1">
      <alignment horizontal="right" vertical="top" wrapText="1"/>
    </xf>
    <xf numFmtId="3" fontId="142" fillId="0" borderId="4" xfId="0" applyNumberFormat="1" applyFont="1" applyBorder="1" applyAlignment="1">
      <alignment horizontal="right" vertical="top" wrapText="1"/>
    </xf>
    <xf numFmtId="0" fontId="143" fillId="0" borderId="11" xfId="0" applyFont="1" applyBorder="1" applyAlignment="1">
      <alignment horizontal="center" vertical="top" wrapText="1"/>
    </xf>
    <xf numFmtId="0" fontId="143" fillId="0" borderId="12" xfId="0" applyFont="1" applyBorder="1" applyAlignment="1">
      <alignment horizontal="left" vertical="top" wrapText="1"/>
    </xf>
    <xf numFmtId="3" fontId="143" fillId="0" borderId="13" xfId="0" applyNumberFormat="1" applyFont="1" applyBorder="1" applyAlignment="1">
      <alignment horizontal="right" vertical="top" wrapText="1"/>
    </xf>
    <xf numFmtId="3" fontId="143" fillId="0" borderId="12" xfId="0" applyNumberFormat="1" applyFont="1" applyBorder="1" applyAlignment="1">
      <alignment horizontal="right" vertical="top" wrapText="1"/>
    </xf>
    <xf numFmtId="0" fontId="130" fillId="10" borderId="16" xfId="0" applyFont="1" applyFill="1" applyBorder="1" applyAlignment="1">
      <alignment horizontal="center" vertical="top" wrapText="1"/>
    </xf>
    <xf numFmtId="0" fontId="130" fillId="10" borderId="4" xfId="0" applyFont="1" applyFill="1" applyBorder="1" applyAlignment="1">
      <alignment horizontal="center" vertical="top" wrapText="1"/>
    </xf>
    <xf numFmtId="0" fontId="130" fillId="10" borderId="23" xfId="0" applyFont="1" applyFill="1" applyBorder="1" applyAlignment="1">
      <alignment horizontal="center" vertical="top" wrapText="1"/>
    </xf>
    <xf numFmtId="0" fontId="130" fillId="10" borderId="11" xfId="0" applyFont="1" applyFill="1" applyBorder="1" applyAlignment="1">
      <alignment horizontal="center" vertical="top" wrapText="1"/>
    </xf>
    <xf numFmtId="0" fontId="130" fillId="10" borderId="12" xfId="0" applyFont="1" applyFill="1" applyBorder="1" applyAlignment="1">
      <alignment horizontal="center" vertical="top" wrapText="1"/>
    </xf>
    <xf numFmtId="0" fontId="130" fillId="10" borderId="13" xfId="0" applyFont="1" applyFill="1" applyBorder="1" applyAlignment="1">
      <alignment horizontal="center" vertical="top" wrapText="1"/>
    </xf>
    <xf numFmtId="0" fontId="23" fillId="0" borderId="8" xfId="0" applyFont="1" applyBorder="1" applyAlignment="1">
      <alignment horizontal="center" vertical="top" wrapText="1"/>
    </xf>
    <xf numFmtId="0" fontId="23" fillId="0" borderId="9" xfId="0" applyFont="1" applyBorder="1" applyAlignment="1">
      <alignment horizontal="left" vertical="top" wrapText="1"/>
    </xf>
    <xf numFmtId="3" fontId="23" fillId="0" borderId="10" xfId="0" applyNumberFormat="1" applyFont="1" applyBorder="1" applyAlignment="1">
      <alignment horizontal="right" vertical="top" wrapText="1"/>
    </xf>
    <xf numFmtId="3" fontId="23" fillId="0" borderId="9" xfId="0" applyNumberFormat="1" applyFont="1" applyBorder="1" applyAlignment="1">
      <alignment horizontal="right" vertical="top" wrapText="1"/>
    </xf>
    <xf numFmtId="1" fontId="131" fillId="0" borderId="79" xfId="3" applyNumberFormat="1" applyFont="1" applyBorder="1"/>
    <xf numFmtId="1" fontId="131" fillId="0" borderId="47" xfId="3" applyNumberFormat="1" applyFont="1" applyBorder="1"/>
    <xf numFmtId="3" fontId="131" fillId="0" borderId="38" xfId="3" applyNumberFormat="1" applyFont="1" applyBorder="1"/>
    <xf numFmtId="1" fontId="131" fillId="0" borderId="3" xfId="3" applyNumberFormat="1" applyFont="1" applyBorder="1"/>
    <xf numFmtId="1" fontId="132" fillId="0" borderId="56" xfId="3" applyNumberFormat="1" applyFont="1" applyBorder="1"/>
    <xf numFmtId="1" fontId="28" fillId="0" borderId="80" xfId="3" applyNumberFormat="1" applyFont="1" applyBorder="1"/>
    <xf numFmtId="3" fontId="132" fillId="0" borderId="39" xfId="3" applyNumberFormat="1" applyFont="1" applyBorder="1"/>
    <xf numFmtId="1" fontId="133" fillId="0" borderId="60" xfId="7" applyNumberFormat="1" applyFont="1" applyBorder="1"/>
    <xf numFmtId="1" fontId="28" fillId="0" borderId="2" xfId="7" applyNumberFormat="1" applyFont="1" applyBorder="1"/>
    <xf numFmtId="3" fontId="131" fillId="0" borderId="37" xfId="3" applyNumberFormat="1" applyFont="1" applyBorder="1"/>
    <xf numFmtId="1" fontId="133" fillId="0" borderId="62" xfId="7" applyNumberFormat="1" applyFont="1" applyBorder="1"/>
    <xf numFmtId="1" fontId="28" fillId="0" borderId="3" xfId="7" applyNumberFormat="1" applyFont="1" applyBorder="1"/>
    <xf numFmtId="1" fontId="132" fillId="0" borderId="62" xfId="7" applyNumberFormat="1" applyFont="1" applyBorder="1"/>
    <xf numFmtId="3" fontId="132" fillId="0" borderId="25" xfId="3" applyNumberFormat="1" applyFont="1" applyBorder="1"/>
    <xf numFmtId="3" fontId="131" fillId="0" borderId="25" xfId="3" applyNumberFormat="1" applyFont="1" applyBorder="1"/>
    <xf numFmtId="1" fontId="133" fillId="0" borderId="61" xfId="7" applyNumberFormat="1" applyFont="1" applyBorder="1"/>
    <xf numFmtId="1" fontId="28" fillId="0" borderId="50" xfId="7" applyNumberFormat="1" applyFont="1" applyBorder="1"/>
    <xf numFmtId="1" fontId="132" fillId="0" borderId="47" xfId="7" applyNumberFormat="1" applyFont="1" applyBorder="1"/>
    <xf numFmtId="3" fontId="132" fillId="0" borderId="38" xfId="3" applyNumberFormat="1" applyFont="1" applyBorder="1"/>
    <xf numFmtId="1" fontId="33" fillId="0" borderId="80" xfId="3" applyNumberFormat="1" applyFont="1" applyBorder="1"/>
    <xf numFmtId="3" fontId="29" fillId="0" borderId="0" xfId="7" applyNumberFormat="1" applyFont="1" applyBorder="1"/>
    <xf numFmtId="170" fontId="145" fillId="0" borderId="5" xfId="5" applyNumberFormat="1" applyFont="1" applyBorder="1" applyAlignment="1">
      <alignment horizontal="right" vertical="center" wrapText="1"/>
    </xf>
    <xf numFmtId="0" fontId="0" fillId="0" borderId="0" xfId="0" applyFont="1"/>
    <xf numFmtId="3" fontId="54" fillId="0" borderId="0" xfId="1" applyNumberFormat="1" applyFont="1" applyAlignment="1">
      <alignment horizontal="right"/>
    </xf>
    <xf numFmtId="3" fontId="54" fillId="0" borderId="0" xfId="1" applyNumberFormat="1" applyFont="1" applyFill="1" applyAlignment="1">
      <alignment horizontal="right"/>
    </xf>
    <xf numFmtId="3" fontId="54" fillId="0" borderId="0" xfId="1" applyNumberFormat="1" applyFont="1" applyBorder="1" applyAlignment="1">
      <alignment horizontal="right"/>
    </xf>
    <xf numFmtId="3" fontId="54" fillId="0" borderId="0" xfId="1" applyNumberFormat="1" applyFont="1" applyFill="1" applyBorder="1" applyAlignment="1">
      <alignment horizontal="right"/>
    </xf>
    <xf numFmtId="3" fontId="54" fillId="0" borderId="20" xfId="0" applyNumberFormat="1" applyFont="1" applyBorder="1" applyAlignment="1">
      <alignment horizontal="right"/>
    </xf>
    <xf numFmtId="3" fontId="71" fillId="0" borderId="0" xfId="1" applyNumberFormat="1" applyFont="1"/>
    <xf numFmtId="3" fontId="71" fillId="0" borderId="0" xfId="1" applyNumberFormat="1" applyFont="1" applyBorder="1"/>
    <xf numFmtId="3" fontId="71" fillId="0" borderId="0" xfId="1" applyNumberFormat="1" applyFont="1" applyAlignment="1">
      <alignment horizontal="right"/>
    </xf>
    <xf numFmtId="3" fontId="71" fillId="0" borderId="0" xfId="1" applyNumberFormat="1" applyFont="1" applyBorder="1" applyAlignment="1">
      <alignment horizontal="right"/>
    </xf>
    <xf numFmtId="3" fontId="54" fillId="0" borderId="0" xfId="0" applyNumberFormat="1" applyFont="1" applyBorder="1"/>
    <xf numFmtId="3" fontId="49" fillId="0" borderId="30" xfId="0" applyNumberFormat="1" applyFont="1" applyBorder="1" applyAlignment="1">
      <alignment horizontal="left"/>
    </xf>
    <xf numFmtId="3" fontId="54" fillId="0" borderId="20" xfId="0" applyNumberFormat="1" applyFont="1" applyBorder="1"/>
    <xf numFmtId="3" fontId="71" fillId="0" borderId="0" xfId="0" applyNumberFormat="1" applyFont="1" applyBorder="1"/>
    <xf numFmtId="3" fontId="54" fillId="0" borderId="20" xfId="1" applyNumberFormat="1" applyFont="1" applyBorder="1" applyAlignment="1">
      <alignment horizontal="right"/>
    </xf>
    <xf numFmtId="3" fontId="2" fillId="0" borderId="0" xfId="1" applyNumberFormat="1" applyFont="1" applyAlignment="1">
      <alignment horizontal="right"/>
    </xf>
    <xf numFmtId="3" fontId="71" fillId="0" borderId="36" xfId="1" applyNumberFormat="1" applyFont="1" applyBorder="1" applyAlignment="1">
      <alignment horizontal="right"/>
    </xf>
    <xf numFmtId="3" fontId="54" fillId="0" borderId="36" xfId="1" applyNumberFormat="1" applyFont="1" applyBorder="1" applyAlignment="1">
      <alignment horizontal="right"/>
    </xf>
    <xf numFmtId="3" fontId="54" fillId="0" borderId="45" xfId="1" applyNumberFormat="1" applyFont="1" applyBorder="1" applyAlignment="1">
      <alignment horizontal="right"/>
    </xf>
    <xf numFmtId="3" fontId="49" fillId="0" borderId="36" xfId="1" applyNumberFormat="1" applyFont="1" applyBorder="1" applyAlignment="1">
      <alignment horizontal="right"/>
    </xf>
    <xf numFmtId="3" fontId="49" fillId="0" borderId="30" xfId="1" applyNumberFormat="1" applyFont="1" applyBorder="1" applyAlignment="1">
      <alignment horizontal="right"/>
    </xf>
    <xf numFmtId="3" fontId="53" fillId="0" borderId="32" xfId="1" applyNumberFormat="1" applyFont="1" applyBorder="1" applyAlignment="1">
      <alignment horizontal="right"/>
    </xf>
    <xf numFmtId="3" fontId="53" fillId="0" borderId="32" xfId="0" applyNumberFormat="1" applyFont="1" applyBorder="1"/>
    <xf numFmtId="3" fontId="4" fillId="0" borderId="44" xfId="0" applyNumberFormat="1" applyFont="1" applyBorder="1"/>
    <xf numFmtId="3" fontId="12" fillId="0" borderId="16" xfId="0" applyNumberFormat="1" applyFont="1" applyBorder="1"/>
    <xf numFmtId="3" fontId="12" fillId="0" borderId="54" xfId="0" applyNumberFormat="1" applyFont="1" applyBorder="1"/>
    <xf numFmtId="3" fontId="12" fillId="0" borderId="71" xfId="0" applyNumberFormat="1" applyFont="1" applyBorder="1"/>
    <xf numFmtId="3" fontId="12" fillId="0" borderId="41" xfId="0" applyNumberFormat="1" applyFont="1" applyBorder="1"/>
    <xf numFmtId="3" fontId="12" fillId="0" borderId="73" xfId="0" applyNumberFormat="1" applyFont="1" applyBorder="1"/>
    <xf numFmtId="3" fontId="12" fillId="0" borderId="19" xfId="0" applyNumberFormat="1" applyFont="1" applyBorder="1"/>
    <xf numFmtId="3" fontId="12" fillId="0" borderId="42" xfId="0" applyNumberFormat="1" applyFont="1" applyBorder="1"/>
    <xf numFmtId="3" fontId="12" fillId="0" borderId="48" xfId="0" applyNumberFormat="1" applyFont="1" applyBorder="1"/>
    <xf numFmtId="3" fontId="5" fillId="0" borderId="18" xfId="0" applyNumberFormat="1" applyFont="1" applyBorder="1"/>
    <xf numFmtId="3" fontId="4" fillId="0" borderId="41" xfId="0" applyNumberFormat="1" applyFont="1" applyBorder="1"/>
    <xf numFmtId="3" fontId="4" fillId="0" borderId="77" xfId="0" applyNumberFormat="1" applyFont="1" applyBorder="1"/>
    <xf numFmtId="3" fontId="4" fillId="0" borderId="48" xfId="0" applyNumberFormat="1" applyFont="1" applyBorder="1"/>
    <xf numFmtId="3" fontId="5" fillId="0" borderId="31" xfId="0" applyNumberFormat="1" applyFont="1" applyBorder="1"/>
    <xf numFmtId="3" fontId="12" fillId="0" borderId="0" xfId="0" applyNumberFormat="1" applyFont="1"/>
    <xf numFmtId="10" fontId="9" fillId="0" borderId="71" xfId="0" applyNumberFormat="1" applyFont="1" applyBorder="1"/>
    <xf numFmtId="10" fontId="9" fillId="0" borderId="42" xfId="0" applyNumberFormat="1" applyFont="1" applyBorder="1"/>
    <xf numFmtId="3" fontId="4" fillId="0" borderId="0" xfId="0" applyNumberFormat="1" applyFont="1" applyBorder="1"/>
    <xf numFmtId="10" fontId="9" fillId="0" borderId="73" xfId="0" applyNumberFormat="1" applyFont="1" applyBorder="1"/>
    <xf numFmtId="10" fontId="9" fillId="0" borderId="76" xfId="0" applyNumberFormat="1" applyFont="1" applyBorder="1"/>
    <xf numFmtId="3" fontId="9" fillId="0" borderId="51" xfId="0" applyNumberFormat="1" applyFont="1" applyBorder="1"/>
    <xf numFmtId="3" fontId="4" fillId="0" borderId="45" xfId="0" applyNumberFormat="1" applyFont="1" applyBorder="1"/>
    <xf numFmtId="3" fontId="4" fillId="0" borderId="38" xfId="0" applyNumberFormat="1" applyFont="1" applyBorder="1"/>
    <xf numFmtId="3" fontId="4" fillId="0" borderId="29" xfId="0" applyNumberFormat="1" applyFont="1" applyBorder="1"/>
    <xf numFmtId="3" fontId="4" fillId="0" borderId="57" xfId="0" applyNumberFormat="1" applyFont="1" applyBorder="1"/>
    <xf numFmtId="3" fontId="4" fillId="0" borderId="50" xfId="0" applyNumberFormat="1" applyFont="1" applyBorder="1"/>
    <xf numFmtId="3" fontId="4" fillId="0" borderId="50" xfId="0" applyNumberFormat="1" applyFont="1" applyFill="1" applyBorder="1"/>
    <xf numFmtId="3" fontId="4" fillId="0" borderId="3" xfId="0" applyNumberFormat="1" applyFont="1" applyBorder="1"/>
    <xf numFmtId="3" fontId="9" fillId="0" borderId="35" xfId="0" applyNumberFormat="1" applyFont="1" applyFill="1" applyBorder="1"/>
    <xf numFmtId="3" fontId="12" fillId="0" borderId="38" xfId="0" applyNumberFormat="1" applyFont="1" applyFill="1" applyBorder="1"/>
    <xf numFmtId="3" fontId="12" fillId="0" borderId="29" xfId="0" applyNumberFormat="1" applyFont="1" applyFill="1" applyBorder="1" applyAlignment="1">
      <alignment horizontal="left"/>
    </xf>
    <xf numFmtId="3" fontId="12" fillId="0" borderId="65" xfId="0" applyNumberFormat="1" applyFont="1" applyFill="1" applyBorder="1" applyAlignment="1">
      <alignment horizontal="left"/>
    </xf>
    <xf numFmtId="3" fontId="12" fillId="0" borderId="67" xfId="0" applyNumberFormat="1" applyFont="1" applyBorder="1" applyAlignment="1">
      <alignment horizontal="left"/>
    </xf>
    <xf numFmtId="3" fontId="101" fillId="0" borderId="32" xfId="0" applyNumberFormat="1" applyFont="1" applyBorder="1" applyAlignment="1">
      <alignment horizontal="right"/>
    </xf>
    <xf numFmtId="3" fontId="12" fillId="0" borderId="37" xfId="0" applyNumberFormat="1" applyFont="1" applyBorder="1" applyAlignment="1">
      <alignment horizontal="right"/>
    </xf>
    <xf numFmtId="3" fontId="12" fillId="0" borderId="20" xfId="0" applyNumberFormat="1" applyFont="1" applyBorder="1" applyAlignment="1">
      <alignment horizontal="left"/>
    </xf>
    <xf numFmtId="3" fontId="12" fillId="0" borderId="39" xfId="0" applyNumberFormat="1" applyFont="1" applyBorder="1" applyAlignment="1">
      <alignment horizontal="left"/>
    </xf>
    <xf numFmtId="3" fontId="5" fillId="0" borderId="58" xfId="0" applyNumberFormat="1" applyFont="1" applyBorder="1"/>
    <xf numFmtId="3" fontId="12" fillId="0" borderId="66" xfId="0" applyNumberFormat="1" applyFont="1" applyBorder="1"/>
    <xf numFmtId="10" fontId="9" fillId="0" borderId="72" xfId="0" applyNumberFormat="1" applyFont="1" applyBorder="1"/>
    <xf numFmtId="10" fontId="9" fillId="0" borderId="75" xfId="0" applyNumberFormat="1" applyFont="1" applyBorder="1"/>
    <xf numFmtId="10" fontId="82" fillId="0" borderId="42" xfId="0" applyNumberFormat="1" applyFont="1" applyBorder="1"/>
    <xf numFmtId="3" fontId="9" fillId="0" borderId="25" xfId="0" applyNumberFormat="1" applyFont="1" applyBorder="1"/>
    <xf numFmtId="3" fontId="4" fillId="0" borderId="51" xfId="0" applyNumberFormat="1" applyFont="1" applyBorder="1"/>
    <xf numFmtId="3" fontId="4" fillId="0" borderId="51" xfId="0" applyNumberFormat="1" applyFont="1" applyFill="1" applyBorder="1"/>
    <xf numFmtId="3" fontId="9" fillId="0" borderId="32" xfId="0" applyNumberFormat="1" applyFont="1" applyFill="1" applyBorder="1"/>
    <xf numFmtId="3" fontId="12" fillId="0" borderId="35" xfId="0" applyNumberFormat="1" applyFont="1" applyFill="1" applyBorder="1"/>
    <xf numFmtId="3" fontId="12" fillId="0" borderId="25" xfId="0" applyNumberFormat="1" applyFont="1" applyFill="1" applyBorder="1" applyAlignment="1">
      <alignment horizontal="left"/>
    </xf>
    <xf numFmtId="3" fontId="12" fillId="0" borderId="39" xfId="0" applyNumberFormat="1" applyFont="1" applyFill="1" applyBorder="1" applyAlignment="1">
      <alignment horizontal="left"/>
    </xf>
    <xf numFmtId="3" fontId="12" fillId="0" borderId="35" xfId="0" applyNumberFormat="1" applyFont="1" applyBorder="1" applyAlignment="1">
      <alignment horizontal="left"/>
    </xf>
    <xf numFmtId="3" fontId="12" fillId="0" borderId="20" xfId="0" applyNumberFormat="1" applyFont="1" applyBorder="1" applyAlignment="1">
      <alignment horizontal="right"/>
    </xf>
    <xf numFmtId="3" fontId="5" fillId="0" borderId="32" xfId="0" applyNumberFormat="1" applyFont="1" applyBorder="1"/>
    <xf numFmtId="3" fontId="12" fillId="0" borderId="45" xfId="0" applyNumberFormat="1" applyFont="1" applyBorder="1"/>
    <xf numFmtId="0" fontId="4" fillId="0" borderId="73" xfId="0" applyFont="1" applyBorder="1"/>
    <xf numFmtId="0" fontId="9" fillId="0" borderId="41" xfId="0" applyFont="1" applyBorder="1"/>
    <xf numFmtId="0" fontId="35" fillId="0" borderId="76" xfId="0" applyFont="1" applyBorder="1"/>
    <xf numFmtId="0" fontId="12" fillId="0" borderId="41" xfId="0" applyFont="1" applyBorder="1"/>
    <xf numFmtId="0" fontId="12" fillId="0" borderId="41" xfId="0" applyFont="1" applyBorder="1" applyAlignment="1">
      <alignment wrapText="1"/>
    </xf>
    <xf numFmtId="0" fontId="12" fillId="0" borderId="71" xfId="0" applyFont="1" applyBorder="1" applyAlignment="1">
      <alignment wrapText="1"/>
    </xf>
    <xf numFmtId="0" fontId="12" fillId="0" borderId="73" xfId="0" applyFont="1" applyBorder="1" applyAlignment="1">
      <alignment wrapText="1"/>
    </xf>
    <xf numFmtId="0" fontId="12" fillId="0" borderId="42" xfId="0" applyFont="1" applyBorder="1" applyAlignment="1">
      <alignment wrapText="1"/>
    </xf>
    <xf numFmtId="0" fontId="9" fillId="0" borderId="72" xfId="0" applyFont="1" applyFill="1" applyBorder="1"/>
    <xf numFmtId="0" fontId="2" fillId="0" borderId="73" xfId="0" applyFont="1" applyFill="1" applyBorder="1"/>
    <xf numFmtId="0" fontId="4" fillId="0" borderId="23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4" fillId="0" borderId="75" xfId="0" applyFont="1" applyBorder="1" applyAlignment="1">
      <alignment horizontal="right"/>
    </xf>
    <xf numFmtId="0" fontId="101" fillId="0" borderId="72" xfId="0" applyFont="1" applyBorder="1" applyAlignment="1">
      <alignment horizontal="left" wrapText="1"/>
    </xf>
    <xf numFmtId="0" fontId="4" fillId="0" borderId="42" xfId="0" applyFont="1" applyBorder="1" applyAlignment="1">
      <alignment horizontal="left"/>
    </xf>
    <xf numFmtId="0" fontId="4" fillId="0" borderId="73" xfId="0" applyFont="1" applyBorder="1" applyAlignment="1">
      <alignment horizontal="left"/>
    </xf>
    <xf numFmtId="0" fontId="4" fillId="0" borderId="77" xfId="0" applyFont="1" applyBorder="1" applyAlignment="1">
      <alignment horizontal="right"/>
    </xf>
    <xf numFmtId="0" fontId="5" fillId="0" borderId="72" xfId="0" applyFont="1" applyBorder="1"/>
    <xf numFmtId="0" fontId="4" fillId="0" borderId="74" xfId="0" applyFont="1" applyBorder="1" applyAlignment="1">
      <alignment wrapText="1"/>
    </xf>
    <xf numFmtId="3" fontId="4" fillId="0" borderId="71" xfId="0" applyNumberFormat="1" applyFont="1" applyBorder="1"/>
    <xf numFmtId="10" fontId="9" fillId="0" borderId="74" xfId="0" applyNumberFormat="1" applyFont="1" applyBorder="1"/>
    <xf numFmtId="10" fontId="9" fillId="0" borderId="77" xfId="0" applyNumberFormat="1" applyFont="1" applyBorder="1"/>
    <xf numFmtId="3" fontId="4" fillId="0" borderId="41" xfId="0" applyNumberFormat="1" applyFont="1" applyBorder="1" applyAlignment="1">
      <alignment horizontal="left"/>
    </xf>
    <xf numFmtId="3" fontId="4" fillId="0" borderId="77" xfId="0" applyNumberFormat="1" applyFont="1" applyBorder="1" applyAlignment="1">
      <alignment horizontal="left"/>
    </xf>
    <xf numFmtId="0" fontId="54" fillId="0" borderId="0" xfId="0" applyFont="1" applyBorder="1" applyAlignment="1">
      <alignment horizontal="left"/>
    </xf>
    <xf numFmtId="170" fontId="54" fillId="0" borderId="0" xfId="0" applyNumberFormat="1" applyFont="1" applyBorder="1" applyAlignment="1">
      <alignment horizontal="left" wrapText="1"/>
    </xf>
    <xf numFmtId="3" fontId="54" fillId="0" borderId="0" xfId="0" applyNumberFormat="1" applyFont="1" applyBorder="1" applyAlignment="1">
      <alignment horizontal="right" wrapText="1"/>
    </xf>
    <xf numFmtId="170" fontId="54" fillId="0" borderId="36" xfId="0" applyNumberFormat="1" applyFont="1" applyBorder="1" applyAlignment="1">
      <alignment horizontal="left" wrapText="1"/>
    </xf>
    <xf numFmtId="170" fontId="53" fillId="0" borderId="45" xfId="0" applyNumberFormat="1" applyFont="1" applyBorder="1" applyAlignment="1">
      <alignment horizontal="right"/>
    </xf>
    <xf numFmtId="0" fontId="54" fillId="0" borderId="36" xfId="0" applyFont="1" applyBorder="1" applyAlignment="1">
      <alignment horizontal="left"/>
    </xf>
    <xf numFmtId="0" fontId="0" fillId="0" borderId="37" xfId="0" applyBorder="1" applyAlignment="1">
      <alignment horizontal="left"/>
    </xf>
    <xf numFmtId="3" fontId="28" fillId="0" borderId="23" xfId="7" applyNumberFormat="1" applyFont="1" applyBorder="1"/>
    <xf numFmtId="3" fontId="28" fillId="0" borderId="55" xfId="7" applyNumberFormat="1" applyFont="1" applyBorder="1"/>
    <xf numFmtId="3" fontId="132" fillId="0" borderId="13" xfId="3" applyNumberFormat="1" applyFont="1" applyBorder="1"/>
    <xf numFmtId="3" fontId="28" fillId="0" borderId="15" xfId="7" applyNumberFormat="1" applyFont="1" applyBorder="1"/>
    <xf numFmtId="3" fontId="132" fillId="0" borderId="23" xfId="7" applyNumberFormat="1" applyFont="1" applyBorder="1"/>
    <xf numFmtId="3" fontId="132" fillId="0" borderId="10" xfId="7" applyNumberFormat="1" applyFont="1" applyBorder="1"/>
    <xf numFmtId="3" fontId="28" fillId="0" borderId="0" xfId="3" applyNumberFormat="1" applyFont="1"/>
    <xf numFmtId="0" fontId="0" fillId="0" borderId="0" xfId="0"/>
    <xf numFmtId="3" fontId="99" fillId="7" borderId="7" xfId="5" applyNumberFormat="1" applyFont="1" applyFill="1" applyBorder="1" applyAlignment="1">
      <alignment horizontal="right"/>
    </xf>
    <xf numFmtId="3" fontId="98" fillId="8" borderId="53" xfId="5" applyNumberFormat="1" applyFont="1" applyFill="1" applyBorder="1" applyAlignment="1">
      <alignment horizontal="right"/>
    </xf>
    <xf numFmtId="3" fontId="99" fillId="7" borderId="79" xfId="5" applyNumberFormat="1" applyFont="1" applyFill="1" applyBorder="1" applyAlignment="1">
      <alignment horizontal="right"/>
    </xf>
    <xf numFmtId="3" fontId="99" fillId="7" borderId="60" xfId="5" applyNumberFormat="1" applyFont="1" applyFill="1" applyBorder="1" applyAlignment="1">
      <alignment horizontal="right"/>
    </xf>
    <xf numFmtId="0" fontId="99" fillId="7" borderId="52" xfId="0" applyFont="1" applyFill="1" applyBorder="1" applyAlignment="1">
      <alignment horizontal="left"/>
    </xf>
    <xf numFmtId="3" fontId="100" fillId="7" borderId="9" xfId="0" applyNumberFormat="1" applyFont="1" applyFill="1" applyBorder="1" applyAlignment="1">
      <alignment horizontal="right"/>
    </xf>
    <xf numFmtId="3" fontId="107" fillId="8" borderId="10" xfId="0" applyNumberFormat="1" applyFont="1" applyFill="1" applyBorder="1" applyAlignment="1">
      <alignment horizontal="right"/>
    </xf>
    <xf numFmtId="3" fontId="100" fillId="7" borderId="5" xfId="0" applyNumberFormat="1" applyFont="1" applyFill="1" applyBorder="1" applyAlignment="1">
      <alignment horizontal="right"/>
    </xf>
    <xf numFmtId="3" fontId="107" fillId="8" borderId="40" xfId="0" applyNumberFormat="1" applyFont="1" applyFill="1" applyBorder="1" applyAlignment="1">
      <alignment horizontal="right"/>
    </xf>
    <xf numFmtId="3" fontId="99" fillId="0" borderId="10" xfId="5" applyNumberFormat="1" applyFont="1" applyFill="1" applyBorder="1" applyAlignment="1">
      <alignment horizontal="right"/>
    </xf>
    <xf numFmtId="3" fontId="99" fillId="0" borderId="40" xfId="5" applyNumberFormat="1" applyFont="1" applyFill="1" applyBorder="1" applyAlignment="1">
      <alignment horizontal="right"/>
    </xf>
    <xf numFmtId="10" fontId="107" fillId="8" borderId="56" xfId="6" applyNumberFormat="1" applyFont="1" applyFill="1" applyBorder="1"/>
    <xf numFmtId="3" fontId="100" fillId="7" borderId="44" xfId="0" applyNumberFormat="1" applyFont="1" applyFill="1" applyBorder="1"/>
    <xf numFmtId="0" fontId="23" fillId="0" borderId="9" xfId="0" applyFont="1" applyFill="1" applyBorder="1" applyAlignment="1">
      <alignment horizontal="left" vertical="top" wrapText="1"/>
    </xf>
    <xf numFmtId="0" fontId="23" fillId="0" borderId="14" xfId="0" applyFont="1" applyBorder="1" applyAlignment="1">
      <alignment horizontal="center" vertical="top" wrapText="1"/>
    </xf>
    <xf numFmtId="0" fontId="23" fillId="0" borderId="5" xfId="0" applyFont="1" applyBorder="1" applyAlignment="1">
      <alignment horizontal="left" vertical="top" wrapText="1"/>
    </xf>
    <xf numFmtId="3" fontId="23" fillId="0" borderId="15" xfId="0" applyNumberFormat="1" applyFont="1" applyBorder="1" applyAlignment="1">
      <alignment horizontal="right" vertical="top" wrapText="1"/>
    </xf>
    <xf numFmtId="3" fontId="23" fillId="0" borderId="5" xfId="0" applyNumberFormat="1" applyFont="1" applyBorder="1" applyAlignment="1">
      <alignment horizontal="right" vertical="top" wrapText="1"/>
    </xf>
    <xf numFmtId="49" fontId="23" fillId="0" borderId="8" xfId="0" applyNumberFormat="1" applyFont="1" applyFill="1" applyBorder="1" applyAlignment="1">
      <alignment horizontal="center" vertical="top" wrapText="1"/>
    </xf>
    <xf numFmtId="0" fontId="23" fillId="0" borderId="79" xfId="0" applyFont="1" applyFill="1" applyBorder="1" applyAlignment="1">
      <alignment horizontal="right" vertical="top" wrapText="1"/>
    </xf>
    <xf numFmtId="0" fontId="23" fillId="0" borderId="9" xfId="0" applyFont="1" applyFill="1" applyBorder="1" applyAlignment="1">
      <alignment horizontal="right" vertical="top" wrapText="1"/>
    </xf>
    <xf numFmtId="3" fontId="23" fillId="0" borderId="10" xfId="0" applyNumberFormat="1" applyFont="1" applyFill="1" applyBorder="1" applyAlignment="1">
      <alignment horizontal="right" vertical="top" wrapText="1"/>
    </xf>
    <xf numFmtId="49" fontId="23" fillId="0" borderId="14" xfId="0" applyNumberFormat="1" applyFont="1" applyBorder="1" applyAlignment="1">
      <alignment horizontal="center" vertical="top" wrapText="1"/>
    </xf>
    <xf numFmtId="0" fontId="0" fillId="0" borderId="0" xfId="0"/>
    <xf numFmtId="49" fontId="47" fillId="5" borderId="5" xfId="0" applyNumberFormat="1" applyFont="1" applyFill="1" applyBorder="1"/>
    <xf numFmtId="0" fontId="48" fillId="5" borderId="5" xfId="0" applyFont="1" applyFill="1" applyBorder="1"/>
    <xf numFmtId="171" fontId="48" fillId="5" borderId="5" xfId="1" applyNumberFormat="1" applyFont="1" applyFill="1" applyBorder="1" applyAlignment="1">
      <alignment horizontal="right"/>
    </xf>
    <xf numFmtId="49" fontId="2" fillId="5" borderId="43" xfId="0" applyNumberFormat="1" applyFont="1" applyFill="1" applyBorder="1"/>
    <xf numFmtId="0" fontId="48" fillId="5" borderId="43" xfId="0" applyFont="1" applyFill="1" applyBorder="1"/>
    <xf numFmtId="49" fontId="2" fillId="5" borderId="12" xfId="0" applyNumberFormat="1" applyFont="1" applyFill="1" applyBorder="1"/>
    <xf numFmtId="0" fontId="48" fillId="5" borderId="12" xfId="0" applyFont="1" applyFill="1" applyBorder="1"/>
    <xf numFmtId="10" fontId="46" fillId="5" borderId="12" xfId="0" applyNumberFormat="1" applyFont="1" applyFill="1" applyBorder="1"/>
    <xf numFmtId="10" fontId="46" fillId="5" borderId="56" xfId="0" applyNumberFormat="1" applyFont="1" applyFill="1" applyBorder="1"/>
    <xf numFmtId="49" fontId="2" fillId="5" borderId="52" xfId="0" applyNumberFormat="1" applyFont="1" applyFill="1" applyBorder="1"/>
    <xf numFmtId="10" fontId="40" fillId="5" borderId="12" xfId="0" applyNumberFormat="1" applyFont="1" applyFill="1" applyBorder="1"/>
    <xf numFmtId="10" fontId="40" fillId="5" borderId="56" xfId="0" applyNumberFormat="1" applyFont="1" applyFill="1" applyBorder="1"/>
    <xf numFmtId="0" fontId="2" fillId="0" borderId="0" xfId="0" applyFont="1" applyBorder="1" applyAlignment="1">
      <alignment horizontal="left"/>
    </xf>
    <xf numFmtId="0" fontId="71" fillId="0" borderId="0" xfId="0" applyFont="1" applyFill="1" applyBorder="1"/>
    <xf numFmtId="3" fontId="101" fillId="0" borderId="48" xfId="0" applyNumberFormat="1" applyFont="1" applyBorder="1"/>
    <xf numFmtId="3" fontId="4" fillId="0" borderId="71" xfId="0" applyNumberFormat="1" applyFont="1" applyBorder="1" applyAlignment="1">
      <alignment horizontal="left"/>
    </xf>
    <xf numFmtId="170" fontId="55" fillId="0" borderId="47" xfId="0" applyNumberFormat="1" applyFont="1" applyBorder="1"/>
    <xf numFmtId="170" fontId="55" fillId="0" borderId="80" xfId="0" applyNumberFormat="1" applyFont="1" applyBorder="1"/>
    <xf numFmtId="164" fontId="73" fillId="0" borderId="45" xfId="0" applyNumberFormat="1" applyFont="1" applyBorder="1"/>
    <xf numFmtId="10" fontId="70" fillId="0" borderId="32" xfId="0" applyNumberFormat="1" applyFont="1" applyBorder="1"/>
    <xf numFmtId="170" fontId="57" fillId="0" borderId="22" xfId="0" applyNumberFormat="1" applyFont="1" applyBorder="1"/>
    <xf numFmtId="0" fontId="16" fillId="0" borderId="40" xfId="0" applyFont="1" applyBorder="1"/>
    <xf numFmtId="0" fontId="55" fillId="0" borderId="65" xfId="0" applyFont="1" applyBorder="1"/>
    <xf numFmtId="0" fontId="70" fillId="0" borderId="63" xfId="0" applyFont="1" applyBorder="1"/>
    <xf numFmtId="0" fontId="55" fillId="0" borderId="57" xfId="0" applyFont="1" applyBorder="1"/>
    <xf numFmtId="0" fontId="55" fillId="0" borderId="20" xfId="0" applyFont="1" applyBorder="1"/>
    <xf numFmtId="0" fontId="55" fillId="0" borderId="20" xfId="0" applyFont="1" applyBorder="1" applyAlignment="1">
      <alignment horizontal="left"/>
    </xf>
    <xf numFmtId="0" fontId="60" fillId="0" borderId="32" xfId="0" applyFont="1" applyBorder="1"/>
    <xf numFmtId="0" fontId="55" fillId="0" borderId="45" xfId="0" applyFont="1" applyBorder="1"/>
    <xf numFmtId="0" fontId="97" fillId="0" borderId="30" xfId="0" applyFont="1" applyBorder="1"/>
    <xf numFmtId="3" fontId="1" fillId="0" borderId="20" xfId="0" applyNumberFormat="1" applyFont="1" applyBorder="1"/>
    <xf numFmtId="3" fontId="71" fillId="0" borderId="20" xfId="1" applyNumberFormat="1" applyFont="1" applyBorder="1" applyAlignment="1">
      <alignment horizontal="right"/>
    </xf>
    <xf numFmtId="49" fontId="23" fillId="0" borderId="16" xfId="0" applyNumberFormat="1" applyFont="1" applyBorder="1" applyAlignment="1">
      <alignment horizontal="center" vertical="top" wrapText="1"/>
    </xf>
    <xf numFmtId="0" fontId="130" fillId="10" borderId="54" xfId="9" applyFont="1" applyFill="1" applyBorder="1" applyAlignment="1">
      <alignment horizontal="center" vertical="top" wrapText="1"/>
    </xf>
    <xf numFmtId="0" fontId="130" fillId="10" borderId="43" xfId="9" applyFont="1" applyFill="1" applyBorder="1" applyAlignment="1">
      <alignment horizontal="center" vertical="top" wrapText="1"/>
    </xf>
    <xf numFmtId="0" fontId="130" fillId="10" borderId="55" xfId="9" applyFont="1" applyFill="1" applyBorder="1" applyAlignment="1">
      <alignment horizontal="center" vertical="top" wrapText="1"/>
    </xf>
    <xf numFmtId="0" fontId="23" fillId="0" borderId="4" xfId="9" applyFont="1" applyBorder="1" applyAlignment="1">
      <alignment horizontal="left" vertical="top" wrapText="1"/>
    </xf>
    <xf numFmtId="0" fontId="21" fillId="0" borderId="4" xfId="9" applyFont="1" applyBorder="1" applyAlignment="1">
      <alignment horizontal="left" vertical="top" wrapText="1"/>
    </xf>
    <xf numFmtId="0" fontId="23" fillId="0" borderId="16" xfId="9" applyFont="1" applyBorder="1" applyAlignment="1">
      <alignment horizontal="center" vertical="top" wrapText="1"/>
    </xf>
    <xf numFmtId="3" fontId="23" fillId="0" borderId="23" xfId="9" applyNumberFormat="1" applyFont="1" applyBorder="1" applyAlignment="1">
      <alignment horizontal="right" vertical="top" wrapText="1"/>
    </xf>
    <xf numFmtId="0" fontId="21" fillId="0" borderId="16" xfId="9" applyFont="1" applyBorder="1" applyAlignment="1">
      <alignment horizontal="center" vertical="top" wrapText="1"/>
    </xf>
    <xf numFmtId="3" fontId="21" fillId="0" borderId="23" xfId="9" applyNumberFormat="1" applyFont="1" applyBorder="1" applyAlignment="1">
      <alignment horizontal="right" vertical="top" wrapText="1"/>
    </xf>
    <xf numFmtId="0" fontId="21" fillId="0" borderId="11" xfId="9" applyFont="1" applyBorder="1" applyAlignment="1">
      <alignment horizontal="center" vertical="top" wrapText="1"/>
    </xf>
    <xf numFmtId="0" fontId="21" fillId="0" borderId="12" xfId="9" applyFont="1" applyBorder="1" applyAlignment="1">
      <alignment horizontal="left" vertical="top" wrapText="1"/>
    </xf>
    <xf numFmtId="3" fontId="21" fillId="0" borderId="13" xfId="9" applyNumberFormat="1" applyFont="1" applyBorder="1" applyAlignment="1">
      <alignment horizontal="right" vertical="top" wrapText="1"/>
    </xf>
    <xf numFmtId="0" fontId="130" fillId="10" borderId="57" xfId="9" applyFont="1" applyFill="1" applyBorder="1" applyAlignment="1">
      <alignment horizontal="center" vertical="top" wrapText="1"/>
    </xf>
    <xf numFmtId="3" fontId="23" fillId="0" borderId="29" xfId="9" applyNumberFormat="1" applyFont="1" applyBorder="1" applyAlignment="1">
      <alignment horizontal="right" vertical="top" wrapText="1"/>
    </xf>
    <xf numFmtId="3" fontId="21" fillId="0" borderId="29" xfId="9" applyNumberFormat="1" applyFont="1" applyBorder="1" applyAlignment="1">
      <alignment horizontal="right" vertical="top" wrapText="1"/>
    </xf>
    <xf numFmtId="3" fontId="21" fillId="0" borderId="65" xfId="9" applyNumberFormat="1" applyFont="1" applyBorder="1" applyAlignment="1">
      <alignment horizontal="right" vertical="top" wrapText="1"/>
    </xf>
    <xf numFmtId="0" fontId="130" fillId="10" borderId="14" xfId="9" applyFont="1" applyFill="1" applyBorder="1" applyAlignment="1">
      <alignment horizontal="center" vertical="top" wrapText="1"/>
    </xf>
    <xf numFmtId="0" fontId="130" fillId="10" borderId="5" xfId="9" applyFont="1" applyFill="1" applyBorder="1" applyAlignment="1">
      <alignment horizontal="center" vertical="top" wrapText="1"/>
    </xf>
    <xf numFmtId="0" fontId="130" fillId="10" borderId="15" xfId="9" applyFont="1" applyFill="1" applyBorder="1" applyAlignment="1">
      <alignment horizontal="center" vertical="top" wrapText="1"/>
    </xf>
    <xf numFmtId="0" fontId="130" fillId="10" borderId="28" xfId="9" applyFont="1" applyFill="1" applyBorder="1" applyAlignment="1">
      <alignment horizontal="center" vertical="top" wrapText="1"/>
    </xf>
    <xf numFmtId="0" fontId="125" fillId="7" borderId="9" xfId="0" applyFont="1" applyFill="1" applyBorder="1" applyAlignment="1">
      <alignment horizontal="left"/>
    </xf>
    <xf numFmtId="49" fontId="74" fillId="7" borderId="8" xfId="0" applyNumberFormat="1" applyFont="1" applyFill="1" applyBorder="1" applyAlignment="1">
      <alignment horizontal="center" wrapText="1"/>
    </xf>
    <xf numFmtId="49" fontId="74" fillId="7" borderId="14" xfId="0" applyNumberFormat="1" applyFont="1" applyFill="1" applyBorder="1" applyAlignment="1">
      <alignment horizontal="center" wrapText="1"/>
    </xf>
    <xf numFmtId="49" fontId="74" fillId="7" borderId="17" xfId="0" applyNumberFormat="1" applyFont="1" applyFill="1" applyBorder="1" applyAlignment="1">
      <alignment horizontal="center" wrapText="1"/>
    </xf>
    <xf numFmtId="49" fontId="98" fillId="7" borderId="0" xfId="0" applyNumberFormat="1" applyFont="1" applyFill="1" applyBorder="1" applyAlignment="1">
      <alignment horizontal="center"/>
    </xf>
    <xf numFmtId="0" fontId="98" fillId="7" borderId="0" xfId="0" applyFont="1" applyFill="1" applyBorder="1" applyAlignment="1">
      <alignment wrapText="1"/>
    </xf>
    <xf numFmtId="49" fontId="145" fillId="7" borderId="14" xfId="0" applyNumberFormat="1" applyFont="1" applyFill="1" applyBorder="1" applyAlignment="1">
      <alignment horizontal="center"/>
    </xf>
    <xf numFmtId="0" fontId="145" fillId="7" borderId="9" xfId="0" applyFont="1" applyFill="1" applyBorder="1" applyAlignment="1">
      <alignment wrapText="1"/>
    </xf>
    <xf numFmtId="0" fontId="0" fillId="0" borderId="0" xfId="0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10" fontId="102" fillId="0" borderId="23" xfId="6" applyNumberFormat="1" applyFont="1" applyBorder="1"/>
    <xf numFmtId="0" fontId="102" fillId="0" borderId="0" xfId="0" applyFont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7" fillId="0" borderId="62" xfId="0" applyFont="1" applyBorder="1" applyAlignment="1">
      <alignment horizontal="center" wrapText="1"/>
    </xf>
    <xf numFmtId="0" fontId="0" fillId="0" borderId="3" xfId="0" applyBorder="1"/>
    <xf numFmtId="0" fontId="0" fillId="0" borderId="25" xfId="0" applyBorder="1"/>
    <xf numFmtId="0" fontId="7" fillId="0" borderId="79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7" fillId="0" borderId="79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7" fillId="0" borderId="63" xfId="0" applyFont="1" applyBorder="1" applyAlignment="1">
      <alignment horizontal="center" wrapText="1"/>
    </xf>
    <xf numFmtId="0" fontId="1" fillId="0" borderId="79" xfId="0" applyFont="1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0" fillId="0" borderId="63" xfId="0" applyBorder="1" applyAlignment="1">
      <alignment horizontal="center" wrapText="1"/>
    </xf>
    <xf numFmtId="0" fontId="0" fillId="0" borderId="47" xfId="0" applyBorder="1" applyAlignment="1">
      <alignment horizontal="center"/>
    </xf>
    <xf numFmtId="0" fontId="0" fillId="0" borderId="63" xfId="0" applyBorder="1" applyAlignment="1">
      <alignment horizontal="center"/>
    </xf>
    <xf numFmtId="0" fontId="7" fillId="0" borderId="7" xfId="0" applyFont="1" applyBorder="1" applyAlignment="1">
      <alignment horizontal="center" wrapText="1"/>
    </xf>
    <xf numFmtId="0" fontId="0" fillId="0" borderId="0" xfId="0"/>
    <xf numFmtId="0" fontId="7" fillId="0" borderId="6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0" fontId="1" fillId="0" borderId="62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29" xfId="0" applyBorder="1" applyAlignment="1">
      <alignment horizontal="center"/>
    </xf>
    <xf numFmtId="0" fontId="102" fillId="0" borderId="62" xfId="0" applyFont="1" applyBorder="1" applyAlignment="1">
      <alignment horizontal="center"/>
    </xf>
    <xf numFmtId="0" fontId="102" fillId="0" borderId="3" xfId="0" applyFont="1" applyBorder="1" applyAlignment="1">
      <alignment horizontal="center"/>
    </xf>
    <xf numFmtId="0" fontId="102" fillId="0" borderId="29" xfId="0" applyFont="1" applyBorder="1" applyAlignment="1">
      <alignment horizontal="center"/>
    </xf>
    <xf numFmtId="49" fontId="75" fillId="4" borderId="8" xfId="0" applyNumberFormat="1" applyFont="1" applyFill="1" applyBorder="1" applyAlignment="1">
      <alignment horizontal="center"/>
    </xf>
    <xf numFmtId="0" fontId="75" fillId="4" borderId="9" xfId="0" applyFont="1" applyFill="1" applyBorder="1"/>
    <xf numFmtId="0" fontId="76" fillId="0" borderId="31" xfId="0" applyFont="1" applyBorder="1" applyAlignment="1">
      <alignment horizontal="center" wrapText="1"/>
    </xf>
    <xf numFmtId="0" fontId="91" fillId="0" borderId="30" xfId="0" applyFont="1" applyBorder="1" applyAlignment="1">
      <alignment horizontal="center"/>
    </xf>
    <xf numFmtId="0" fontId="91" fillId="0" borderId="32" xfId="0" applyFont="1" applyBorder="1" applyAlignment="1">
      <alignment horizontal="center"/>
    </xf>
    <xf numFmtId="49" fontId="75" fillId="3" borderId="33" xfId="0" applyNumberFormat="1" applyFont="1" applyFill="1" applyBorder="1" applyAlignment="1">
      <alignment horizontal="center" wrapText="1"/>
    </xf>
    <xf numFmtId="0" fontId="74" fillId="3" borderId="67" xfId="0" applyFont="1" applyFill="1" applyBorder="1" applyAlignment="1">
      <alignment horizontal="center" wrapText="1"/>
    </xf>
    <xf numFmtId="49" fontId="75" fillId="3" borderId="33" xfId="0" applyNumberFormat="1" applyFont="1" applyFill="1" applyBorder="1" applyAlignment="1">
      <alignment horizontal="center"/>
    </xf>
    <xf numFmtId="0" fontId="74" fillId="0" borderId="1" xfId="0" applyFont="1" applyBorder="1" applyAlignment="1">
      <alignment horizontal="center"/>
    </xf>
    <xf numFmtId="0" fontId="75" fillId="3" borderId="19" xfId="0" applyFont="1" applyFill="1" applyBorder="1" applyAlignment="1">
      <alignment wrapText="1"/>
    </xf>
    <xf numFmtId="0" fontId="74" fillId="3" borderId="6" xfId="0" applyFont="1" applyFill="1" applyBorder="1" applyAlignment="1">
      <alignment wrapText="1"/>
    </xf>
    <xf numFmtId="0" fontId="75" fillId="3" borderId="49" xfId="0" applyFont="1" applyFill="1" applyBorder="1" applyAlignment="1">
      <alignment horizontal="center"/>
    </xf>
    <xf numFmtId="0" fontId="75" fillId="3" borderId="57" xfId="0" applyFont="1" applyFill="1" applyBorder="1"/>
    <xf numFmtId="0" fontId="75" fillId="3" borderId="49" xfId="0" applyFont="1" applyFill="1" applyBorder="1" applyAlignment="1">
      <alignment horizontal="center" vertical="center"/>
    </xf>
    <xf numFmtId="0" fontId="75" fillId="3" borderId="57" xfId="0" applyFont="1" applyFill="1" applyBorder="1" applyAlignment="1">
      <alignment horizontal="center" vertical="center"/>
    </xf>
    <xf numFmtId="49" fontId="75" fillId="3" borderId="16" xfId="0" applyNumberFormat="1" applyFont="1" applyFill="1" applyBorder="1" applyAlignment="1">
      <alignment horizontal="center" wrapText="1"/>
    </xf>
    <xf numFmtId="0" fontId="74" fillId="3" borderId="4" xfId="0" applyFont="1" applyFill="1" applyBorder="1" applyAlignment="1">
      <alignment horizontal="center" wrapText="1"/>
    </xf>
    <xf numFmtId="49" fontId="75" fillId="3" borderId="49" xfId="0" applyNumberFormat="1" applyFont="1" applyFill="1" applyBorder="1" applyAlignment="1">
      <alignment horizontal="center"/>
    </xf>
    <xf numFmtId="0" fontId="75" fillId="3" borderId="57" xfId="0" applyFont="1" applyFill="1" applyBorder="1" applyAlignment="1">
      <alignment horizontal="center"/>
    </xf>
    <xf numFmtId="49" fontId="75" fillId="6" borderId="31" xfId="0" applyNumberFormat="1" applyFont="1" applyFill="1" applyBorder="1" applyAlignment="1">
      <alignment horizontal="center"/>
    </xf>
    <xf numFmtId="0" fontId="74" fillId="6" borderId="58" xfId="0" applyFont="1" applyFill="1" applyBorder="1"/>
    <xf numFmtId="0" fontId="75" fillId="3" borderId="31" xfId="0" applyFont="1" applyFill="1" applyBorder="1" applyAlignment="1">
      <alignment horizontal="center" wrapText="1"/>
    </xf>
    <xf numFmtId="0" fontId="75" fillId="3" borderId="30" xfId="0" applyFont="1" applyFill="1" applyBorder="1" applyAlignment="1">
      <alignment horizontal="center" wrapText="1"/>
    </xf>
    <xf numFmtId="0" fontId="75" fillId="3" borderId="58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64" fillId="0" borderId="31" xfId="0" applyFont="1" applyBorder="1" applyAlignment="1">
      <alignment horizontal="center" wrapText="1"/>
    </xf>
    <xf numFmtId="0" fontId="64" fillId="0" borderId="30" xfId="0" applyFont="1" applyBorder="1" applyAlignment="1">
      <alignment horizontal="center" wrapText="1"/>
    </xf>
    <xf numFmtId="0" fontId="64" fillId="0" borderId="32" xfId="0" applyFont="1" applyBorder="1" applyAlignment="1">
      <alignment horizontal="center" wrapText="1"/>
    </xf>
    <xf numFmtId="0" fontId="101" fillId="0" borderId="31" xfId="0" applyFont="1" applyBorder="1" applyAlignment="1">
      <alignment horizontal="center" wrapText="1"/>
    </xf>
    <xf numFmtId="0" fontId="101" fillId="0" borderId="30" xfId="0" applyFont="1" applyBorder="1" applyAlignment="1">
      <alignment horizontal="center" wrapText="1"/>
    </xf>
    <xf numFmtId="0" fontId="101" fillId="0" borderId="32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103" fillId="0" borderId="31" xfId="0" applyFont="1" applyBorder="1" applyAlignment="1">
      <alignment horizontal="center"/>
    </xf>
    <xf numFmtId="0" fontId="103" fillId="0" borderId="30" xfId="0" applyFont="1" applyBorder="1" applyAlignment="1">
      <alignment horizontal="center"/>
    </xf>
    <xf numFmtId="0" fontId="103" fillId="0" borderId="32" xfId="0" applyFont="1" applyBorder="1" applyAlignment="1">
      <alignment horizontal="center"/>
    </xf>
    <xf numFmtId="0" fontId="57" fillId="0" borderId="31" xfId="0" applyFont="1" applyBorder="1" applyAlignment="1">
      <alignment horizontal="center" wrapText="1"/>
    </xf>
    <xf numFmtId="0" fontId="57" fillId="0" borderId="30" xfId="0" applyFont="1" applyBorder="1" applyAlignment="1">
      <alignment horizontal="center" wrapText="1"/>
    </xf>
    <xf numFmtId="0" fontId="57" fillId="0" borderId="32" xfId="0" applyFont="1" applyBorder="1" applyAlignment="1">
      <alignment horizontal="center" wrapText="1"/>
    </xf>
    <xf numFmtId="0" fontId="5" fillId="0" borderId="31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49" fillId="0" borderId="31" xfId="0" applyFont="1" applyBorder="1" applyAlignment="1">
      <alignment horizontal="center"/>
    </xf>
    <xf numFmtId="0" fontId="49" fillId="0" borderId="30" xfId="0" applyFont="1" applyBorder="1" applyAlignment="1">
      <alignment horizontal="center"/>
    </xf>
    <xf numFmtId="0" fontId="49" fillId="0" borderId="32" xfId="0" applyFont="1" applyBorder="1" applyAlignment="1">
      <alignment horizontal="center"/>
    </xf>
    <xf numFmtId="0" fontId="5" fillId="0" borderId="31" xfId="0" applyFont="1" applyBorder="1" applyAlignment="1">
      <alignment horizontal="center" wrapText="1"/>
    </xf>
    <xf numFmtId="0" fontId="9" fillId="0" borderId="32" xfId="0" applyFont="1" applyBorder="1" applyAlignment="1">
      <alignment horizontal="center" wrapText="1"/>
    </xf>
    <xf numFmtId="170" fontId="0" fillId="0" borderId="11" xfId="0" applyNumberFormat="1" applyBorder="1" applyAlignment="1">
      <alignment horizontal="left"/>
    </xf>
    <xf numFmtId="170" fontId="0" fillId="0" borderId="12" xfId="0" applyNumberFormat="1" applyBorder="1" applyAlignment="1">
      <alignment horizontal="left"/>
    </xf>
    <xf numFmtId="170" fontId="0" fillId="0" borderId="16" xfId="0" applyNumberFormat="1" applyBorder="1" applyAlignment="1">
      <alignment horizontal="left"/>
    </xf>
    <xf numFmtId="170" fontId="0" fillId="0" borderId="4" xfId="0" applyNumberFormat="1" applyBorder="1" applyAlignment="1">
      <alignment horizontal="left"/>
    </xf>
    <xf numFmtId="170" fontId="8" fillId="0" borderId="4" xfId="0" applyNumberFormat="1" applyFont="1" applyBorder="1" applyAlignment="1">
      <alignment horizontal="left"/>
    </xf>
    <xf numFmtId="170" fontId="7" fillId="0" borderId="31" xfId="0" applyNumberFormat="1" applyFont="1" applyBorder="1" applyAlignment="1">
      <alignment horizontal="center" wrapText="1"/>
    </xf>
    <xf numFmtId="170" fontId="7" fillId="0" borderId="30" xfId="0" applyNumberFormat="1" applyFont="1" applyBorder="1" applyAlignment="1">
      <alignment horizontal="center" wrapText="1"/>
    </xf>
    <xf numFmtId="170" fontId="7" fillId="0" borderId="32" xfId="0" applyNumberFormat="1" applyFont="1" applyBorder="1" applyAlignment="1">
      <alignment horizontal="center" wrapText="1"/>
    </xf>
    <xf numFmtId="170" fontId="7" fillId="0" borderId="33" xfId="0" applyNumberFormat="1" applyFont="1" applyBorder="1" applyAlignment="1">
      <alignment horizontal="left" wrapText="1"/>
    </xf>
    <xf numFmtId="170" fontId="7" fillId="0" borderId="34" xfId="0" applyNumberFormat="1" applyFont="1" applyBorder="1" applyAlignment="1">
      <alignment horizontal="left"/>
    </xf>
    <xf numFmtId="170" fontId="7" fillId="0" borderId="35" xfId="0" applyNumberFormat="1" applyFont="1" applyBorder="1" applyAlignment="1">
      <alignment horizontal="left"/>
    </xf>
    <xf numFmtId="0" fontId="102" fillId="0" borderId="44" xfId="0" applyFont="1" applyBorder="1" applyAlignment="1">
      <alignment horizontal="center" wrapText="1"/>
    </xf>
    <xf numFmtId="0" fontId="102" fillId="0" borderId="0" xfId="0" applyFont="1" applyBorder="1" applyAlignment="1">
      <alignment horizontal="center" wrapText="1"/>
    </xf>
    <xf numFmtId="0" fontId="102" fillId="0" borderId="20" xfId="0" applyFont="1" applyBorder="1" applyAlignment="1">
      <alignment horizontal="center" wrapText="1"/>
    </xf>
    <xf numFmtId="0" fontId="113" fillId="0" borderId="31" xfId="0" applyFont="1" applyBorder="1" applyAlignment="1">
      <alignment horizontal="center" wrapText="1"/>
    </xf>
    <xf numFmtId="0" fontId="113" fillId="0" borderId="30" xfId="0" applyFont="1" applyBorder="1" applyAlignment="1">
      <alignment horizontal="center" wrapText="1"/>
    </xf>
    <xf numFmtId="0" fontId="113" fillId="0" borderId="58" xfId="0" applyFont="1" applyBorder="1" applyAlignment="1">
      <alignment horizontal="center" wrapText="1"/>
    </xf>
    <xf numFmtId="0" fontId="116" fillId="4" borderId="46" xfId="0" applyFont="1" applyFill="1" applyBorder="1" applyAlignment="1">
      <alignment horizontal="center" wrapText="1"/>
    </xf>
    <xf numFmtId="0" fontId="116" fillId="4" borderId="63" xfId="0" applyFont="1" applyFill="1" applyBorder="1" applyAlignment="1">
      <alignment horizontal="center" wrapText="1"/>
    </xf>
    <xf numFmtId="0" fontId="116" fillId="3" borderId="31" xfId="0" applyFont="1" applyFill="1" applyBorder="1" applyAlignment="1">
      <alignment horizontal="center"/>
    </xf>
    <xf numFmtId="0" fontId="116" fillId="3" borderId="58" xfId="0" applyFont="1" applyFill="1" applyBorder="1"/>
    <xf numFmtId="0" fontId="116" fillId="3" borderId="31" xfId="0" applyFont="1" applyFill="1" applyBorder="1" applyAlignment="1">
      <alignment horizontal="center" vertical="center"/>
    </xf>
    <xf numFmtId="0" fontId="116" fillId="3" borderId="58" xfId="0" applyFont="1" applyFill="1" applyBorder="1" applyAlignment="1">
      <alignment horizontal="center" vertical="center"/>
    </xf>
    <xf numFmtId="49" fontId="116" fillId="3" borderId="49" xfId="0" applyNumberFormat="1" applyFont="1" applyFill="1" applyBorder="1" applyAlignment="1">
      <alignment horizontal="center" wrapText="1"/>
    </xf>
    <xf numFmtId="0" fontId="115" fillId="3" borderId="57" xfId="0" applyFont="1" applyFill="1" applyBorder="1" applyAlignment="1">
      <alignment horizontal="center" wrapText="1"/>
    </xf>
    <xf numFmtId="49" fontId="116" fillId="3" borderId="50" xfId="0" applyNumberFormat="1" applyFont="1" applyFill="1" applyBorder="1" applyAlignment="1">
      <alignment horizontal="center"/>
    </xf>
    <xf numFmtId="0" fontId="116" fillId="3" borderId="57" xfId="0" applyFont="1" applyFill="1" applyBorder="1" applyAlignment="1">
      <alignment horizontal="center"/>
    </xf>
    <xf numFmtId="0" fontId="116" fillId="4" borderId="46" xfId="0" applyFont="1" applyFill="1" applyBorder="1" applyAlignment="1">
      <alignment wrapText="1"/>
    </xf>
    <xf numFmtId="0" fontId="115" fillId="4" borderId="63" xfId="0" applyFont="1" applyFill="1" applyBorder="1" applyAlignment="1">
      <alignment wrapText="1"/>
    </xf>
    <xf numFmtId="0" fontId="116" fillId="4" borderId="33" xfId="0" applyFont="1" applyFill="1" applyBorder="1" applyAlignment="1">
      <alignment wrapText="1"/>
    </xf>
    <xf numFmtId="0" fontId="115" fillId="4" borderId="67" xfId="0" applyFont="1" applyFill="1" applyBorder="1" applyAlignment="1">
      <alignment wrapText="1"/>
    </xf>
    <xf numFmtId="0" fontId="116" fillId="4" borderId="4" xfId="0" applyFont="1" applyFill="1" applyBorder="1" applyAlignment="1">
      <alignment wrapText="1"/>
    </xf>
    <xf numFmtId="0" fontId="115" fillId="0" borderId="4" xfId="0" applyFont="1" applyBorder="1" applyAlignment="1">
      <alignment wrapText="1"/>
    </xf>
    <xf numFmtId="49" fontId="116" fillId="4" borderId="31" xfId="0" applyNumberFormat="1" applyFont="1" applyFill="1" applyBorder="1"/>
    <xf numFmtId="0" fontId="115" fillId="4" borderId="58" xfId="0" applyFont="1" applyFill="1" applyBorder="1"/>
    <xf numFmtId="1" fontId="45" fillId="0" borderId="31" xfId="0" applyNumberFormat="1" applyFont="1" applyBorder="1" applyAlignment="1">
      <alignment horizontal="center"/>
    </xf>
    <xf numFmtId="1" fontId="7" fillId="0" borderId="30" xfId="0" applyNumberFormat="1" applyFont="1" applyBorder="1" applyAlignment="1">
      <alignment horizontal="center"/>
    </xf>
    <xf numFmtId="1" fontId="7" fillId="0" borderId="32" xfId="0" applyNumberFormat="1" applyFont="1" applyBorder="1" applyAlignment="1">
      <alignment horizontal="center"/>
    </xf>
    <xf numFmtId="0" fontId="45" fillId="0" borderId="31" xfId="0" applyFont="1" applyBorder="1" applyAlignment="1">
      <alignment horizontal="center"/>
    </xf>
    <xf numFmtId="0" fontId="45" fillId="0" borderId="30" xfId="0" applyFont="1" applyBorder="1" applyAlignment="1">
      <alignment horizontal="center"/>
    </xf>
    <xf numFmtId="0" fontId="45" fillId="0" borderId="32" xfId="0" applyFont="1" applyBorder="1" applyAlignment="1">
      <alignment horizontal="center"/>
    </xf>
    <xf numFmtId="169" fontId="38" fillId="0" borderId="31" xfId="0" applyNumberFormat="1" applyFont="1" applyBorder="1" applyAlignment="1">
      <alignment wrapText="1"/>
    </xf>
    <xf numFmtId="169" fontId="44" fillId="0" borderId="30" xfId="0" applyNumberFormat="1" applyFont="1" applyBorder="1" applyAlignment="1">
      <alignment wrapText="1"/>
    </xf>
    <xf numFmtId="169" fontId="44" fillId="0" borderId="32" xfId="0" applyNumberFormat="1" applyFont="1" applyBorder="1" applyAlignment="1">
      <alignment wrapText="1"/>
    </xf>
    <xf numFmtId="0" fontId="1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7" fillId="0" borderId="61" xfId="0" applyFont="1" applyBorder="1" applyAlignment="1">
      <alignment horizontal="center" wrapText="1"/>
    </xf>
    <xf numFmtId="0" fontId="7" fillId="0" borderId="5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107" fillId="3" borderId="31" xfId="0" applyFont="1" applyFill="1" applyBorder="1" applyAlignment="1">
      <alignment wrapText="1"/>
    </xf>
    <xf numFmtId="0" fontId="107" fillId="3" borderId="58" xfId="0" applyFont="1" applyFill="1" applyBorder="1" applyAlignment="1">
      <alignment wrapText="1"/>
    </xf>
    <xf numFmtId="0" fontId="98" fillId="0" borderId="46" xfId="0" applyFont="1" applyBorder="1" applyAlignment="1">
      <alignment horizontal="center" vertical="center"/>
    </xf>
    <xf numFmtId="0" fontId="98" fillId="0" borderId="6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103" fillId="0" borderId="31" xfId="0" applyFont="1" applyBorder="1" applyAlignment="1">
      <alignment horizontal="center" wrapText="1"/>
    </xf>
    <xf numFmtId="0" fontId="103" fillId="0" borderId="30" xfId="0" applyFont="1" applyBorder="1" applyAlignment="1">
      <alignment horizontal="center" wrapText="1"/>
    </xf>
    <xf numFmtId="0" fontId="103" fillId="0" borderId="32" xfId="0" applyFont="1" applyBorder="1" applyAlignment="1">
      <alignment horizontal="center" wrapText="1"/>
    </xf>
    <xf numFmtId="0" fontId="98" fillId="0" borderId="24" xfId="0" applyFont="1" applyBorder="1" applyAlignment="1">
      <alignment horizontal="center" vertical="center"/>
    </xf>
    <xf numFmtId="0" fontId="98" fillId="0" borderId="29" xfId="0" applyFont="1" applyBorder="1" applyAlignment="1">
      <alignment horizontal="center" vertical="center"/>
    </xf>
    <xf numFmtId="0" fontId="98" fillId="0" borderId="27" xfId="0" applyFont="1" applyBorder="1" applyAlignment="1">
      <alignment horizontal="center" vertical="center"/>
    </xf>
    <xf numFmtId="0" fontId="98" fillId="0" borderId="28" xfId="0" applyFont="1" applyBorder="1" applyAlignment="1">
      <alignment horizontal="center" vertical="center"/>
    </xf>
    <xf numFmtId="0" fontId="107" fillId="3" borderId="33" xfId="0" applyFont="1" applyFill="1" applyBorder="1" applyAlignment="1">
      <alignment wrapText="1"/>
    </xf>
    <xf numFmtId="0" fontId="100" fillId="3" borderId="67" xfId="0" applyFont="1" applyFill="1" applyBorder="1" applyAlignment="1">
      <alignment wrapText="1"/>
    </xf>
    <xf numFmtId="0" fontId="100" fillId="0" borderId="29" xfId="0" applyFont="1" applyBorder="1" applyAlignment="1">
      <alignment horizontal="center" vertical="center"/>
    </xf>
    <xf numFmtId="0" fontId="98" fillId="0" borderId="16" xfId="0" applyFont="1" applyBorder="1" applyAlignment="1">
      <alignment horizontal="center" vertical="center"/>
    </xf>
    <xf numFmtId="0" fontId="100" fillId="0" borderId="4" xfId="0" applyFont="1" applyBorder="1" applyAlignment="1">
      <alignment horizontal="center" vertical="center"/>
    </xf>
    <xf numFmtId="0" fontId="100" fillId="3" borderId="58" xfId="0" applyFont="1" applyFill="1" applyBorder="1" applyAlignment="1">
      <alignment wrapText="1"/>
    </xf>
    <xf numFmtId="0" fontId="107" fillId="3" borderId="46" xfId="0" applyFont="1" applyFill="1" applyBorder="1" applyAlignment="1">
      <alignment wrapText="1"/>
    </xf>
    <xf numFmtId="0" fontId="100" fillId="3" borderId="63" xfId="0" applyFont="1" applyFill="1" applyBorder="1" applyAlignment="1">
      <alignment wrapText="1"/>
    </xf>
    <xf numFmtId="0" fontId="98" fillId="0" borderId="16" xfId="0" applyFont="1" applyBorder="1" applyAlignment="1">
      <alignment horizontal="center"/>
    </xf>
    <xf numFmtId="0" fontId="100" fillId="0" borderId="4" xfId="0" applyFont="1" applyBorder="1"/>
    <xf numFmtId="0" fontId="107" fillId="8" borderId="33" xfId="0" applyFont="1" applyFill="1" applyBorder="1" applyAlignment="1">
      <alignment wrapText="1"/>
    </xf>
    <xf numFmtId="0" fontId="100" fillId="8" borderId="67" xfId="0" applyFont="1" applyFill="1" applyBorder="1" applyAlignment="1">
      <alignment wrapText="1"/>
    </xf>
    <xf numFmtId="0" fontId="98" fillId="7" borderId="27" xfId="0" applyFont="1" applyFill="1" applyBorder="1" applyAlignment="1">
      <alignment horizontal="center" vertical="center"/>
    </xf>
    <xf numFmtId="0" fontId="98" fillId="7" borderId="28" xfId="0" applyFont="1" applyFill="1" applyBorder="1" applyAlignment="1">
      <alignment horizontal="center" vertical="center"/>
    </xf>
    <xf numFmtId="0" fontId="107" fillId="3" borderId="27" xfId="0" applyFont="1" applyFill="1" applyBorder="1" applyAlignment="1">
      <alignment wrapText="1"/>
    </xf>
    <xf numFmtId="0" fontId="100" fillId="3" borderId="28" xfId="0" applyFont="1" applyFill="1" applyBorder="1" applyAlignment="1">
      <alignment wrapText="1"/>
    </xf>
    <xf numFmtId="0" fontId="107" fillId="5" borderId="33" xfId="0" applyFont="1" applyFill="1" applyBorder="1" applyAlignment="1">
      <alignment wrapText="1"/>
    </xf>
    <xf numFmtId="0" fontId="100" fillId="5" borderId="67" xfId="0" applyFont="1" applyFill="1" applyBorder="1" applyAlignment="1">
      <alignment wrapText="1"/>
    </xf>
    <xf numFmtId="171" fontId="107" fillId="5" borderId="33" xfId="1" applyNumberFormat="1" applyFont="1" applyFill="1" applyBorder="1" applyAlignment="1">
      <alignment wrapText="1"/>
    </xf>
    <xf numFmtId="171" fontId="100" fillId="5" borderId="67" xfId="1" applyNumberFormat="1" applyFont="1" applyFill="1" applyBorder="1" applyAlignment="1">
      <alignment wrapText="1"/>
    </xf>
    <xf numFmtId="0" fontId="7" fillId="3" borderId="31" xfId="0" applyFont="1" applyFill="1" applyBorder="1"/>
    <xf numFmtId="0" fontId="0" fillId="3" borderId="32" xfId="0" applyFill="1" applyBorder="1"/>
    <xf numFmtId="0" fontId="7" fillId="3" borderId="30" xfId="0" applyFont="1" applyFill="1" applyBorder="1"/>
    <xf numFmtId="0" fontId="0" fillId="3" borderId="30" xfId="0" applyFill="1" applyBorder="1"/>
    <xf numFmtId="0" fontId="7" fillId="5" borderId="31" xfId="0" applyFont="1" applyFill="1" applyBorder="1"/>
    <xf numFmtId="0" fontId="0" fillId="5" borderId="32" xfId="0" applyFill="1" applyBorder="1"/>
    <xf numFmtId="0" fontId="7" fillId="5" borderId="30" xfId="0" applyFont="1" applyFill="1" applyBorder="1"/>
    <xf numFmtId="0" fontId="0" fillId="5" borderId="30" xfId="0" applyFill="1" applyBorder="1"/>
    <xf numFmtId="0" fontId="1" fillId="3" borderId="31" xfId="0" applyFont="1" applyFill="1" applyBorder="1"/>
    <xf numFmtId="0" fontId="1" fillId="3" borderId="30" xfId="0" applyFont="1" applyFill="1" applyBorder="1"/>
    <xf numFmtId="0" fontId="7" fillId="0" borderId="2" xfId="0" applyFont="1" applyBorder="1" applyAlignment="1">
      <alignment horizontal="center"/>
    </xf>
    <xf numFmtId="0" fontId="7" fillId="3" borderId="49" xfId="0" applyFont="1" applyFill="1" applyBorder="1"/>
    <xf numFmtId="0" fontId="0" fillId="3" borderId="51" xfId="0" applyFill="1" applyBorder="1"/>
    <xf numFmtId="0" fontId="7" fillId="3" borderId="80" xfId="0" applyFont="1" applyFill="1" applyBorder="1"/>
    <xf numFmtId="0" fontId="0" fillId="3" borderId="80" xfId="0" applyFill="1" applyBorder="1"/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26" xfId="0" applyBorder="1" applyAlignment="1">
      <alignment horizontal="center"/>
    </xf>
    <xf numFmtId="0" fontId="129" fillId="8" borderId="46" xfId="0" applyFont="1" applyFill="1" applyBorder="1" applyAlignment="1">
      <alignment horizontal="center" vertical="top" wrapText="1"/>
    </xf>
    <xf numFmtId="0" fontId="129" fillId="8" borderId="47" xfId="0" applyFont="1" applyFill="1" applyBorder="1" applyAlignment="1">
      <alignment horizontal="center" vertical="top" wrapText="1"/>
    </xf>
    <xf numFmtId="0" fontId="129" fillId="8" borderId="38" xfId="0" applyFont="1" applyFill="1" applyBorder="1" applyAlignment="1">
      <alignment horizontal="center" vertical="top" wrapText="1"/>
    </xf>
    <xf numFmtId="0" fontId="129" fillId="8" borderId="8" xfId="0" applyFont="1" applyFill="1" applyBorder="1" applyAlignment="1">
      <alignment horizontal="center" vertical="top" wrapText="1"/>
    </xf>
    <xf numFmtId="0" fontId="1" fillId="8" borderId="9" xfId="0" applyFont="1" applyFill="1" applyBorder="1"/>
    <xf numFmtId="0" fontId="1" fillId="8" borderId="10" xfId="0" applyFont="1" applyFill="1" applyBorder="1"/>
    <xf numFmtId="0" fontId="129" fillId="8" borderId="4" xfId="0" applyFont="1" applyFill="1" applyBorder="1" applyAlignment="1">
      <alignment horizontal="center" vertical="top" wrapText="1"/>
    </xf>
    <xf numFmtId="0" fontId="1" fillId="8" borderId="4" xfId="0" applyFont="1" applyFill="1" applyBorder="1"/>
    <xf numFmtId="0" fontId="1" fillId="8" borderId="23" xfId="0" applyFont="1" applyFill="1" applyBorder="1"/>
    <xf numFmtId="0" fontId="128" fillId="0" borderId="61" xfId="0" applyFont="1" applyBorder="1" applyAlignment="1">
      <alignment horizontal="center" wrapText="1"/>
    </xf>
    <xf numFmtId="0" fontId="128" fillId="0" borderId="50" xfId="0" applyFont="1" applyBorder="1" applyAlignment="1">
      <alignment horizontal="center" wrapText="1"/>
    </xf>
    <xf numFmtId="0" fontId="128" fillId="0" borderId="57" xfId="0" applyFont="1" applyBorder="1" applyAlignment="1">
      <alignment horizontal="center" wrapText="1"/>
    </xf>
    <xf numFmtId="0" fontId="128" fillId="0" borderId="60" xfId="0" applyFont="1" applyBorder="1" applyAlignment="1">
      <alignment horizontal="center" wrapText="1"/>
    </xf>
    <xf numFmtId="0" fontId="128" fillId="0" borderId="2" xfId="0" applyFont="1" applyBorder="1" applyAlignment="1">
      <alignment horizontal="center" wrapText="1"/>
    </xf>
    <xf numFmtId="0" fontId="128" fillId="0" borderId="28" xfId="0" applyFont="1" applyBorder="1" applyAlignment="1">
      <alignment horizontal="center" wrapText="1"/>
    </xf>
    <xf numFmtId="0" fontId="130" fillId="8" borderId="46" xfId="0" applyFont="1" applyFill="1" applyBorder="1" applyAlignment="1">
      <alignment horizontal="center" vertical="top" wrapText="1"/>
    </xf>
    <xf numFmtId="0" fontId="130" fillId="8" borderId="47" xfId="0" applyFont="1" applyFill="1" applyBorder="1" applyAlignment="1">
      <alignment horizontal="center" vertical="top" wrapText="1"/>
    </xf>
    <xf numFmtId="0" fontId="130" fillId="8" borderId="38" xfId="0" applyFont="1" applyFill="1" applyBorder="1" applyAlignment="1">
      <alignment horizontal="center" vertical="top" wrapText="1"/>
    </xf>
    <xf numFmtId="0" fontId="134" fillId="0" borderId="0" xfId="0" applyFont="1" applyAlignment="1">
      <alignment horizontal="center" vertical="center" wrapText="1"/>
    </xf>
    <xf numFmtId="49" fontId="136" fillId="0" borderId="0" xfId="8" applyNumberFormat="1" applyFont="1" applyAlignment="1">
      <alignment horizontal="right"/>
    </xf>
    <xf numFmtId="49" fontId="21" fillId="0" borderId="81" xfId="8" applyNumberFormat="1" applyFont="1" applyBorder="1" applyAlignment="1">
      <alignment horizontal="center" vertical="center" wrapText="1"/>
    </xf>
    <xf numFmtId="49" fontId="21" fillId="0" borderId="82" xfId="8" applyNumberFormat="1" applyFont="1" applyBorder="1" applyAlignment="1">
      <alignment horizontal="center" vertical="center" wrapText="1"/>
    </xf>
    <xf numFmtId="49" fontId="21" fillId="0" borderId="83" xfId="8" applyNumberFormat="1" applyFont="1" applyBorder="1" applyAlignment="1">
      <alignment horizontal="center" vertical="center" wrapText="1"/>
    </xf>
    <xf numFmtId="0" fontId="137" fillId="0" borderId="87" xfId="8" applyFont="1" applyBorder="1" applyAlignment="1">
      <alignment horizontal="left" vertical="center" wrapText="1"/>
    </xf>
    <xf numFmtId="49" fontId="137" fillId="0" borderId="88" xfId="0" applyNumberFormat="1" applyFont="1" applyBorder="1" applyAlignment="1">
      <alignment horizontal="right" vertical="center"/>
    </xf>
    <xf numFmtId="49" fontId="137" fillId="0" borderId="89" xfId="0" applyNumberFormat="1" applyFont="1" applyBorder="1" applyAlignment="1">
      <alignment horizontal="right" vertical="center"/>
    </xf>
    <xf numFmtId="49" fontId="0" fillId="0" borderId="84" xfId="0" applyNumberFormat="1" applyBorder="1" applyAlignment="1">
      <alignment horizontal="center"/>
    </xf>
    <xf numFmtId="49" fontId="0" fillId="0" borderId="85" xfId="0" applyNumberFormat="1" applyBorder="1" applyAlignment="1">
      <alignment horizontal="center"/>
    </xf>
    <xf numFmtId="49" fontId="0" fillId="0" borderId="86" xfId="0" applyNumberFormat="1" applyBorder="1" applyAlignment="1">
      <alignment horizontal="center"/>
    </xf>
    <xf numFmtId="0" fontId="138" fillId="0" borderId="0" xfId="0" applyFont="1" applyAlignment="1">
      <alignment horizontal="center" vertical="center" wrapText="1"/>
    </xf>
    <xf numFmtId="49" fontId="136" fillId="0" borderId="44" xfId="8" applyNumberFormat="1" applyFont="1" applyBorder="1" applyAlignment="1">
      <alignment horizontal="right"/>
    </xf>
    <xf numFmtId="49" fontId="136" fillId="0" borderId="20" xfId="8" applyNumberFormat="1" applyFont="1" applyBorder="1" applyAlignment="1">
      <alignment horizontal="right"/>
    </xf>
    <xf numFmtId="0" fontId="138" fillId="0" borderId="33" xfId="0" applyFont="1" applyBorder="1" applyAlignment="1">
      <alignment horizontal="center" vertical="center" wrapText="1"/>
    </xf>
    <xf numFmtId="0" fontId="138" fillId="0" borderId="34" xfId="0" applyFont="1" applyBorder="1" applyAlignment="1">
      <alignment horizontal="center" vertical="center" wrapText="1"/>
    </xf>
    <xf numFmtId="0" fontId="138" fillId="0" borderId="35" xfId="0" applyFont="1" applyBorder="1" applyAlignment="1">
      <alignment horizontal="center" vertical="center" wrapText="1"/>
    </xf>
    <xf numFmtId="0" fontId="129" fillId="10" borderId="18" xfId="9" applyFont="1" applyFill="1" applyBorder="1" applyAlignment="1">
      <alignment horizontal="center" vertical="top" wrapText="1"/>
    </xf>
    <xf numFmtId="0" fontId="129" fillId="10" borderId="26" xfId="9" applyFont="1" applyFill="1" applyBorder="1" applyAlignment="1">
      <alignment horizontal="center" vertical="top" wrapText="1"/>
    </xf>
    <xf numFmtId="0" fontId="129" fillId="10" borderId="22" xfId="9" applyFont="1" applyFill="1" applyBorder="1" applyAlignment="1">
      <alignment horizontal="center" vertical="top" wrapText="1"/>
    </xf>
    <xf numFmtId="0" fontId="129" fillId="0" borderId="30" xfId="0" applyFont="1" applyBorder="1" applyAlignment="1">
      <alignment horizontal="center" vertical="center" wrapText="1"/>
    </xf>
    <xf numFmtId="0" fontId="129" fillId="0" borderId="32" xfId="0" applyFont="1" applyBorder="1" applyAlignment="1">
      <alignment horizontal="center" vertical="center" wrapText="1"/>
    </xf>
    <xf numFmtId="0" fontId="129" fillId="10" borderId="8" xfId="0" applyFont="1" applyFill="1" applyBorder="1" applyAlignment="1">
      <alignment horizontal="center" vertical="top" wrapText="1"/>
    </xf>
    <xf numFmtId="0" fontId="102" fillId="0" borderId="9" xfId="0" applyFont="1" applyBorder="1"/>
    <xf numFmtId="0" fontId="102" fillId="0" borderId="10" xfId="0" applyFont="1" applyBorder="1"/>
  </cellXfs>
  <cellStyles count="11">
    <cellStyle name="Ezres" xfId="1" builtinId="3"/>
    <cellStyle name="Ezres_Költségvetés 2005." xfId="2" xr:uid="{00000000-0005-0000-0000-000001000000}"/>
    <cellStyle name="Ezres_Költségvetés 2005. 2" xfId="7" xr:uid="{9A41BCA0-A34E-47BE-98BA-3301F26090ED}"/>
    <cellStyle name="Normál" xfId="0" builtinId="0"/>
    <cellStyle name="Normál 2" xfId="10" xr:uid="{64E3A905-FC1A-478F-88A1-73CB99BE34A6}"/>
    <cellStyle name="Normál 3" xfId="9" xr:uid="{415F37F1-D82B-499A-860B-2B4C9EBBA7D0}"/>
    <cellStyle name="Normál_2003.évi költségvetés  xls" xfId="3" xr:uid="{00000000-0005-0000-0000-000003000000}"/>
    <cellStyle name="Normal_Dialog1_1_Module1" xfId="4" xr:uid="{00000000-0005-0000-0000-000004000000}"/>
    <cellStyle name="Normal_KTRSZJ" xfId="8" xr:uid="{1489F1CC-353F-415D-8B36-4E4C9AC2578C}"/>
    <cellStyle name="Pénznem" xfId="5" builtinId="4"/>
    <cellStyle name="Százalék" xfId="6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/>
  <dimension ref="A1"/>
  <sheetViews>
    <sheetView showGridLines="0" showRowColHeaders="0" showZeros="0" showOutlineSymbols="0" topLeftCell="B25089" zoomScaleSheetLayoutView="4"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Munka12">
    <pageSetUpPr fitToPage="1"/>
  </sheetPr>
  <dimension ref="A1:L151"/>
  <sheetViews>
    <sheetView topLeftCell="B40" workbookViewId="0">
      <selection activeCell="C67" sqref="C67"/>
    </sheetView>
  </sheetViews>
  <sheetFormatPr defaultColWidth="9.140625" defaultRowHeight="15.75" x14ac:dyDescent="0.25"/>
  <cols>
    <col min="1" max="1" width="0.85546875" style="595" hidden="1" customWidth="1"/>
    <col min="2" max="2" width="0.85546875" style="18" customWidth="1"/>
    <col min="3" max="3" width="47.140625" style="18" customWidth="1"/>
    <col min="4" max="4" width="29.5703125" style="6" customWidth="1"/>
    <col min="5" max="5" width="15.85546875" style="6" customWidth="1"/>
    <col min="6" max="6" width="16.42578125" style="1" customWidth="1"/>
    <col min="7" max="7" width="66.42578125" style="1" customWidth="1"/>
    <col min="8" max="8" width="19.7109375" style="6" customWidth="1"/>
    <col min="9" max="9" width="16" style="6" customWidth="1"/>
    <col min="10" max="10" width="13.140625" style="1" bestFit="1" customWidth="1"/>
    <col min="11" max="11" width="9.140625" style="865"/>
    <col min="12" max="12" width="10.85546875" style="6" bestFit="1" customWidth="1"/>
    <col min="13" max="16384" width="9.140625" style="6"/>
  </cols>
  <sheetData>
    <row r="1" spans="1:10" ht="15" customHeight="1" thickBot="1" x14ac:dyDescent="0.4">
      <c r="A1" s="27" t="s">
        <v>20</v>
      </c>
      <c r="B1" s="27"/>
      <c r="C1" s="2710" t="s">
        <v>536</v>
      </c>
      <c r="D1" s="2711"/>
      <c r="E1" s="2711"/>
      <c r="F1" s="2711"/>
      <c r="G1" s="2711"/>
      <c r="H1" s="2711"/>
      <c r="I1" s="2711"/>
      <c r="J1" s="2712"/>
    </row>
    <row r="2" spans="1:10" ht="2.25" hidden="1" customHeight="1" thickBot="1" x14ac:dyDescent="0.4">
      <c r="A2" s="27"/>
      <c r="B2" s="27"/>
      <c r="C2" s="131"/>
      <c r="D2" s="1870"/>
      <c r="E2" s="1871"/>
      <c r="F2" s="1870"/>
      <c r="G2" s="86"/>
      <c r="H2" s="1872"/>
      <c r="I2" s="132"/>
      <c r="J2" s="1873"/>
    </row>
    <row r="3" spans="1:10" ht="18" customHeight="1" thickBot="1" x14ac:dyDescent="0.3">
      <c r="A3" s="18"/>
      <c r="C3" s="76"/>
      <c r="D3" s="1779" t="s">
        <v>4</v>
      </c>
      <c r="E3" s="1879"/>
      <c r="F3" s="70"/>
      <c r="G3" s="76"/>
      <c r="H3" s="1779" t="s">
        <v>84</v>
      </c>
      <c r="I3" s="385"/>
      <c r="J3" s="1878"/>
    </row>
    <row r="4" spans="1:10" ht="3" customHeight="1" x14ac:dyDescent="0.25">
      <c r="A4" s="18"/>
      <c r="C4" s="80"/>
      <c r="D4" s="81"/>
      <c r="E4" s="1863"/>
      <c r="F4" s="83"/>
      <c r="G4" s="353"/>
      <c r="H4" s="81"/>
      <c r="I4" s="1875"/>
      <c r="J4" s="1873"/>
    </row>
    <row r="5" spans="1:10" ht="15.75" customHeight="1" thickBot="1" x14ac:dyDescent="0.3">
      <c r="A5" s="18"/>
      <c r="C5" s="1107"/>
      <c r="D5" s="1106" t="s">
        <v>333</v>
      </c>
      <c r="E5" s="1876" t="s">
        <v>614</v>
      </c>
      <c r="F5" s="583" t="s">
        <v>323</v>
      </c>
      <c r="G5" s="1874"/>
      <c r="H5" s="1106" t="s">
        <v>333</v>
      </c>
      <c r="I5" s="1876" t="s">
        <v>614</v>
      </c>
      <c r="J5" s="1877" t="s">
        <v>323</v>
      </c>
    </row>
    <row r="6" spans="1:10" ht="15" customHeight="1" x14ac:dyDescent="0.25">
      <c r="A6" s="18"/>
      <c r="C6" s="334" t="s">
        <v>499</v>
      </c>
      <c r="D6" s="2427">
        <v>160000000</v>
      </c>
      <c r="E6" s="2427">
        <v>160000000</v>
      </c>
      <c r="F6" s="625">
        <f>458737+5359400+7874000</f>
        <v>13692137</v>
      </c>
      <c r="G6" s="1097" t="s">
        <v>472</v>
      </c>
      <c r="H6" s="1862">
        <v>3500000</v>
      </c>
      <c r="I6" s="1862">
        <v>3500000</v>
      </c>
      <c r="J6" s="2438"/>
    </row>
    <row r="7" spans="1:10" ht="15" customHeight="1" x14ac:dyDescent="0.25">
      <c r="A7" s="18"/>
      <c r="C7" s="355" t="s">
        <v>572</v>
      </c>
      <c r="D7" s="2427">
        <v>958215</v>
      </c>
      <c r="E7" s="2427">
        <v>958215</v>
      </c>
      <c r="F7" s="625">
        <v>698500</v>
      </c>
      <c r="G7" s="1108" t="s">
        <v>473</v>
      </c>
      <c r="H7" s="1098">
        <v>2000000</v>
      </c>
      <c r="I7" s="1862">
        <v>2000000</v>
      </c>
      <c r="J7" s="2438">
        <f>120150+169545+137160+4399+74930</f>
        <v>506184</v>
      </c>
    </row>
    <row r="8" spans="1:10" ht="15" customHeight="1" x14ac:dyDescent="0.25">
      <c r="A8" s="18"/>
      <c r="C8" s="355" t="s">
        <v>590</v>
      </c>
      <c r="D8" s="2427">
        <v>958215</v>
      </c>
      <c r="E8" s="2427">
        <v>958215</v>
      </c>
      <c r="F8" s="625">
        <v>635000</v>
      </c>
      <c r="G8" s="1097" t="s">
        <v>494</v>
      </c>
      <c r="H8" s="1109">
        <v>384101433</v>
      </c>
      <c r="I8" s="1864">
        <v>307011457</v>
      </c>
      <c r="J8" s="2438">
        <f>50800+1343660+762000+231167546</f>
        <v>233324006</v>
      </c>
    </row>
    <row r="9" spans="1:10" ht="15" customHeight="1" x14ac:dyDescent="0.25">
      <c r="A9" s="18"/>
      <c r="C9" s="355" t="s">
        <v>573</v>
      </c>
      <c r="D9" s="2428">
        <f>217055+300000</f>
        <v>517055</v>
      </c>
      <c r="E9" s="2428">
        <f>217055+300000</f>
        <v>517055</v>
      </c>
      <c r="F9" s="625"/>
      <c r="G9" s="1097" t="s">
        <v>120</v>
      </c>
      <c r="H9" s="1098">
        <v>2000000</v>
      </c>
      <c r="I9" s="1862">
        <v>2000000</v>
      </c>
      <c r="J9" s="2438">
        <f>81056+77739+197261+166345+506929+1089175+524510</f>
        <v>2643015</v>
      </c>
    </row>
    <row r="10" spans="1:10" ht="15" customHeight="1" x14ac:dyDescent="0.25">
      <c r="A10" s="18"/>
      <c r="C10" s="354" t="s">
        <v>498</v>
      </c>
      <c r="D10" s="2427">
        <v>20000000</v>
      </c>
      <c r="E10" s="2429">
        <v>20000000</v>
      </c>
      <c r="F10" s="625"/>
      <c r="G10" s="1097" t="s">
        <v>286</v>
      </c>
      <c r="H10" s="1109">
        <v>4000000</v>
      </c>
      <c r="I10" s="1864">
        <v>4000000</v>
      </c>
      <c r="J10" s="2438"/>
    </row>
    <row r="11" spans="1:10" ht="15" customHeight="1" x14ac:dyDescent="0.25">
      <c r="A11" s="18"/>
      <c r="C11" s="355" t="s">
        <v>490</v>
      </c>
      <c r="D11" s="2428">
        <v>1500000</v>
      </c>
      <c r="E11" s="2430">
        <v>1500000</v>
      </c>
      <c r="F11" s="2431">
        <v>1219200</v>
      </c>
      <c r="G11" s="1867" t="s">
        <v>409</v>
      </c>
      <c r="H11" s="1109">
        <v>6000000</v>
      </c>
      <c r="I11" s="1864">
        <v>6000000</v>
      </c>
      <c r="J11" s="2438"/>
    </row>
    <row r="12" spans="1:10" ht="15" customHeight="1" x14ac:dyDescent="0.25">
      <c r="A12" s="18"/>
      <c r="C12" s="354" t="s">
        <v>574</v>
      </c>
      <c r="D12" s="2427">
        <v>700000</v>
      </c>
      <c r="E12" s="2429">
        <v>700000</v>
      </c>
      <c r="F12" s="2431"/>
      <c r="G12" s="1099" t="s">
        <v>580</v>
      </c>
      <c r="H12" s="1109">
        <v>3000000</v>
      </c>
      <c r="I12" s="1864">
        <v>3000000</v>
      </c>
      <c r="J12" s="2438"/>
    </row>
    <row r="13" spans="1:10" ht="15" customHeight="1" x14ac:dyDescent="0.25">
      <c r="A13" s="18"/>
      <c r="C13" s="1100" t="s">
        <v>474</v>
      </c>
      <c r="D13" s="2432">
        <v>29022126</v>
      </c>
      <c r="E13" s="2433">
        <v>29022126</v>
      </c>
      <c r="F13" s="2431"/>
      <c r="G13" s="1867" t="s">
        <v>502</v>
      </c>
      <c r="H13" s="1109">
        <v>40000000</v>
      </c>
      <c r="I13" s="1864">
        <v>40000000</v>
      </c>
      <c r="J13" s="2438"/>
    </row>
    <row r="14" spans="1:10" ht="15" customHeight="1" x14ac:dyDescent="0.25">
      <c r="A14" s="18"/>
      <c r="C14" s="1101" t="s">
        <v>579</v>
      </c>
      <c r="D14" s="2433">
        <v>5000000</v>
      </c>
      <c r="E14" s="2433">
        <v>5000000</v>
      </c>
      <c r="F14" s="2431"/>
      <c r="G14" s="1867" t="s">
        <v>449</v>
      </c>
      <c r="H14" s="1109">
        <v>500000</v>
      </c>
      <c r="I14" s="1864">
        <v>500000</v>
      </c>
      <c r="J14" s="2438">
        <f>38227+25654+46355</f>
        <v>110236</v>
      </c>
    </row>
    <row r="15" spans="1:10" ht="15" customHeight="1" x14ac:dyDescent="0.25">
      <c r="A15" s="18"/>
      <c r="C15" s="1100" t="s">
        <v>513</v>
      </c>
      <c r="D15" s="2433">
        <v>2000000</v>
      </c>
      <c r="E15" s="2433">
        <v>2000000</v>
      </c>
      <c r="F15" s="2431"/>
      <c r="G15" s="1867" t="s">
        <v>506</v>
      </c>
      <c r="H15" s="1109">
        <f>1425000+7000000</f>
        <v>8425000</v>
      </c>
      <c r="I15" s="1864">
        <f>1425000+7000000</f>
        <v>8425000</v>
      </c>
      <c r="J15" s="2438">
        <f>400000+770000</f>
        <v>1170000</v>
      </c>
    </row>
    <row r="16" spans="1:10" ht="15" customHeight="1" x14ac:dyDescent="0.25">
      <c r="A16" s="18"/>
      <c r="C16" s="1100" t="s">
        <v>514</v>
      </c>
      <c r="D16" s="2434">
        <v>1500000</v>
      </c>
      <c r="E16" s="2435">
        <v>1500000</v>
      </c>
      <c r="F16" s="2431"/>
      <c r="G16" s="1867" t="s">
        <v>450</v>
      </c>
      <c r="H16" s="1109">
        <f>SUM(H17:H18)</f>
        <v>300000</v>
      </c>
      <c r="I16" s="1864">
        <f>SUM(I17:I18)</f>
        <v>300000</v>
      </c>
      <c r="J16" s="2438">
        <v>91186</v>
      </c>
    </row>
    <row r="17" spans="1:10" ht="15" customHeight="1" x14ac:dyDescent="0.25">
      <c r="A17" s="18"/>
      <c r="C17" s="1100" t="s">
        <v>575</v>
      </c>
      <c r="D17" s="2432">
        <v>600000</v>
      </c>
      <c r="E17" s="2433">
        <v>600000</v>
      </c>
      <c r="F17" s="2431"/>
      <c r="G17" s="1868" t="s">
        <v>470</v>
      </c>
      <c r="H17" s="1110">
        <v>100000</v>
      </c>
      <c r="I17" s="1865">
        <v>100000</v>
      </c>
      <c r="J17" s="2438"/>
    </row>
    <row r="18" spans="1:10" ht="15" customHeight="1" x14ac:dyDescent="0.25">
      <c r="A18" s="18"/>
      <c r="C18" s="1101" t="s">
        <v>577</v>
      </c>
      <c r="D18" s="2434">
        <v>1500000</v>
      </c>
      <c r="E18" s="2435">
        <v>1500000</v>
      </c>
      <c r="F18" s="625"/>
      <c r="G18" s="1111" t="s">
        <v>471</v>
      </c>
      <c r="H18" s="1112">
        <v>200000</v>
      </c>
      <c r="I18" s="1866">
        <v>200000</v>
      </c>
      <c r="J18" s="2438"/>
    </row>
    <row r="19" spans="1:10" ht="15" customHeight="1" x14ac:dyDescent="0.25">
      <c r="A19" s="18"/>
      <c r="B19" s="1089"/>
      <c r="C19" s="1103" t="s">
        <v>582</v>
      </c>
      <c r="D19" s="2432">
        <v>1302360</v>
      </c>
      <c r="E19" s="2433">
        <v>1302360</v>
      </c>
      <c r="F19" s="625">
        <v>1297686</v>
      </c>
      <c r="G19" s="1108" t="s">
        <v>624</v>
      </c>
      <c r="H19" s="1098">
        <v>15000000</v>
      </c>
      <c r="I19" s="1862">
        <v>15000000</v>
      </c>
      <c r="J19" s="2438">
        <v>52650</v>
      </c>
    </row>
    <row r="20" spans="1:10" ht="29.25" customHeight="1" x14ac:dyDescent="0.25">
      <c r="A20" s="18"/>
      <c r="C20" s="1101" t="s">
        <v>597</v>
      </c>
      <c r="D20" s="2432">
        <v>12528941</v>
      </c>
      <c r="E20" s="2433">
        <v>12528941</v>
      </c>
      <c r="F20" s="625">
        <v>12528941</v>
      </c>
      <c r="G20" s="1097" t="s">
        <v>487</v>
      </c>
      <c r="H20" s="1098">
        <v>21000000</v>
      </c>
      <c r="I20" s="1862">
        <v>21000000</v>
      </c>
      <c r="J20" s="2438"/>
    </row>
    <row r="21" spans="1:10" ht="15" customHeight="1" x14ac:dyDescent="0.25">
      <c r="A21" s="18"/>
      <c r="C21" s="1100" t="s">
        <v>627</v>
      </c>
      <c r="D21" s="2432"/>
      <c r="E21" s="2211"/>
      <c r="F21" s="625">
        <v>2275791</v>
      </c>
      <c r="G21" s="1097" t="s">
        <v>488</v>
      </c>
      <c r="H21" s="1098">
        <v>35000000</v>
      </c>
      <c r="I21" s="1862">
        <v>35000000</v>
      </c>
      <c r="J21" s="2438">
        <v>4847514</v>
      </c>
    </row>
    <row r="22" spans="1:10" ht="27.75" customHeight="1" x14ac:dyDescent="0.25">
      <c r="A22" s="18"/>
      <c r="C22" s="1100"/>
      <c r="D22" s="2434"/>
      <c r="E22" s="2211"/>
      <c r="F22" s="625"/>
      <c r="G22" s="1097" t="s">
        <v>628</v>
      </c>
      <c r="H22" s="1098">
        <v>5000000</v>
      </c>
      <c r="I22" s="1862">
        <v>5000000</v>
      </c>
      <c r="J22" s="2438">
        <f>518160+198001+349885</f>
        <v>1066046</v>
      </c>
    </row>
    <row r="23" spans="1:10" ht="15" customHeight="1" x14ac:dyDescent="0.25">
      <c r="A23" s="18"/>
      <c r="C23" s="1101"/>
      <c r="D23" s="2434"/>
      <c r="E23" s="2211"/>
      <c r="F23" s="625"/>
      <c r="G23" s="1097" t="s">
        <v>500</v>
      </c>
      <c r="H23" s="1098">
        <v>20000000</v>
      </c>
      <c r="I23" s="1862">
        <v>20000000</v>
      </c>
      <c r="J23" s="2438"/>
    </row>
    <row r="24" spans="1:10" ht="15" customHeight="1" x14ac:dyDescent="0.25">
      <c r="A24" s="18"/>
      <c r="C24" s="1101"/>
      <c r="D24" s="1098"/>
      <c r="E24" s="2211"/>
      <c r="F24" s="625"/>
      <c r="G24" s="1097" t="s">
        <v>491</v>
      </c>
      <c r="H24" s="1098">
        <v>4050000</v>
      </c>
      <c r="I24" s="1862">
        <v>4050000</v>
      </c>
      <c r="J24" s="2438"/>
    </row>
    <row r="25" spans="1:10" ht="15" customHeight="1" x14ac:dyDescent="0.25">
      <c r="A25" s="18"/>
      <c r="C25" s="1101"/>
      <c r="D25" s="1098"/>
      <c r="E25" s="2211"/>
      <c r="F25" s="625"/>
      <c r="G25" s="1097" t="s">
        <v>492</v>
      </c>
      <c r="H25" s="1098">
        <v>2000000</v>
      </c>
      <c r="I25" s="1862">
        <v>2000000</v>
      </c>
      <c r="J25" s="2438"/>
    </row>
    <row r="26" spans="1:10" ht="15" customHeight="1" x14ac:dyDescent="0.25">
      <c r="A26" s="18"/>
      <c r="C26" s="1100"/>
      <c r="D26" s="1098"/>
      <c r="E26" s="2211"/>
      <c r="F26" s="625"/>
      <c r="G26" s="1097" t="s">
        <v>495</v>
      </c>
      <c r="H26" s="1098">
        <v>400000</v>
      </c>
      <c r="I26" s="1862">
        <v>400000</v>
      </c>
      <c r="J26" s="2438"/>
    </row>
    <row r="27" spans="1:10" ht="15" customHeight="1" x14ac:dyDescent="0.25">
      <c r="A27" s="18"/>
      <c r="C27" s="1100"/>
      <c r="D27" s="1102"/>
      <c r="E27" s="2436"/>
      <c r="F27" s="2431"/>
      <c r="G27" s="1099" t="s">
        <v>507</v>
      </c>
      <c r="H27" s="1102">
        <v>118414825</v>
      </c>
      <c r="I27" s="2439">
        <v>118414825</v>
      </c>
      <c r="J27" s="2438">
        <v>141615760</v>
      </c>
    </row>
    <row r="28" spans="1:10" ht="15" customHeight="1" x14ac:dyDescent="0.25">
      <c r="A28" s="18"/>
      <c r="C28" s="1100"/>
      <c r="D28" s="1102"/>
      <c r="E28" s="2436"/>
      <c r="F28" s="2431"/>
      <c r="G28" s="1099" t="s">
        <v>508</v>
      </c>
      <c r="H28" s="1102">
        <v>3000000</v>
      </c>
      <c r="I28" s="2439">
        <v>3000000</v>
      </c>
      <c r="J28" s="2438"/>
    </row>
    <row r="29" spans="1:10" ht="15" customHeight="1" x14ac:dyDescent="0.25">
      <c r="A29" s="18"/>
      <c r="C29" s="354"/>
      <c r="D29" s="860"/>
      <c r="E29" s="2436"/>
      <c r="F29" s="2431"/>
      <c r="G29" s="1867" t="s">
        <v>509</v>
      </c>
      <c r="H29" s="1098">
        <v>15000000</v>
      </c>
      <c r="I29" s="1862">
        <v>15000000</v>
      </c>
      <c r="J29" s="2438"/>
    </row>
    <row r="30" spans="1:10" ht="15" customHeight="1" x14ac:dyDescent="0.25">
      <c r="A30" s="18"/>
      <c r="C30" s="354"/>
      <c r="D30" s="860"/>
      <c r="E30" s="2436"/>
      <c r="F30" s="625"/>
      <c r="G30" s="1097" t="s">
        <v>510</v>
      </c>
      <c r="H30" s="1098">
        <v>7000000</v>
      </c>
      <c r="I30" s="1862"/>
      <c r="J30" s="2438"/>
    </row>
    <row r="31" spans="1:10" ht="15" customHeight="1" x14ac:dyDescent="0.25">
      <c r="A31" s="18"/>
      <c r="C31" s="354"/>
      <c r="D31" s="860"/>
      <c r="E31" s="2436"/>
      <c r="F31" s="625"/>
      <c r="G31" s="1097" t="s">
        <v>511</v>
      </c>
      <c r="H31" s="1098">
        <v>500000</v>
      </c>
      <c r="I31" s="1862">
        <v>500000</v>
      </c>
      <c r="J31" s="2438"/>
    </row>
    <row r="32" spans="1:10" ht="15" customHeight="1" x14ac:dyDescent="0.25">
      <c r="A32" s="18"/>
      <c r="C32" s="354"/>
      <c r="D32" s="860"/>
      <c r="E32" s="2436"/>
      <c r="F32" s="625"/>
      <c r="G32" s="1097" t="s">
        <v>512</v>
      </c>
      <c r="H32" s="1098">
        <v>1000000</v>
      </c>
      <c r="I32" s="1862">
        <v>1000000</v>
      </c>
      <c r="J32" s="2438"/>
    </row>
    <row r="33" spans="1:10" ht="15" customHeight="1" x14ac:dyDescent="0.25">
      <c r="A33" s="18"/>
      <c r="C33" s="354"/>
      <c r="D33" s="860"/>
      <c r="E33" s="2436"/>
      <c r="F33" s="625"/>
      <c r="G33" s="1097" t="s">
        <v>515</v>
      </c>
      <c r="H33" s="1098">
        <v>1500000</v>
      </c>
      <c r="I33" s="1862">
        <v>1500000</v>
      </c>
      <c r="J33" s="2438">
        <f>28499+149733+199835+199758+152400+1447800</f>
        <v>2178025</v>
      </c>
    </row>
    <row r="34" spans="1:10" ht="15" customHeight="1" x14ac:dyDescent="0.25">
      <c r="A34" s="18"/>
      <c r="C34" s="354"/>
      <c r="D34" s="860"/>
      <c r="E34" s="2436"/>
      <c r="F34" s="625"/>
      <c r="G34" s="1097" t="s">
        <v>516</v>
      </c>
      <c r="H34" s="1098">
        <v>500000</v>
      </c>
      <c r="I34" s="1862">
        <v>500000</v>
      </c>
      <c r="J34" s="2438"/>
    </row>
    <row r="35" spans="1:10" ht="15" customHeight="1" x14ac:dyDescent="0.25">
      <c r="A35" s="18"/>
      <c r="C35" s="354"/>
      <c r="D35" s="860"/>
      <c r="E35" s="2436"/>
      <c r="F35" s="625"/>
      <c r="G35" s="1097" t="s">
        <v>556</v>
      </c>
      <c r="H35" s="1098">
        <v>7620000</v>
      </c>
      <c r="I35" s="1862">
        <v>7620000</v>
      </c>
      <c r="J35" s="2438"/>
    </row>
    <row r="36" spans="1:10" ht="15" customHeight="1" x14ac:dyDescent="0.25">
      <c r="A36" s="18"/>
      <c r="C36" s="354"/>
      <c r="D36" s="860"/>
      <c r="E36" s="2436"/>
      <c r="F36" s="625"/>
      <c r="G36" s="1097" t="s">
        <v>576</v>
      </c>
      <c r="H36" s="2434">
        <v>300000</v>
      </c>
      <c r="I36" s="2435">
        <v>300000</v>
      </c>
      <c r="J36" s="2440"/>
    </row>
    <row r="37" spans="1:10" ht="15" customHeight="1" x14ac:dyDescent="0.25">
      <c r="A37" s="18"/>
      <c r="C37" s="354"/>
      <c r="D37" s="860"/>
      <c r="E37" s="2436"/>
      <c r="F37" s="2431"/>
      <c r="G37" s="1867" t="s">
        <v>578</v>
      </c>
      <c r="H37" s="2434">
        <v>3000000</v>
      </c>
      <c r="I37" s="2434">
        <v>3000000</v>
      </c>
      <c r="J37" s="2440"/>
    </row>
    <row r="38" spans="1:10" ht="15" customHeight="1" x14ac:dyDescent="0.25">
      <c r="A38" s="18"/>
      <c r="C38" s="354"/>
      <c r="D38" s="860"/>
      <c r="E38" s="2436"/>
      <c r="F38" s="2431"/>
      <c r="G38" s="1099" t="s">
        <v>581</v>
      </c>
      <c r="H38" s="2434">
        <v>20000000</v>
      </c>
      <c r="I38" s="2434">
        <v>20000000</v>
      </c>
      <c r="J38" s="2440"/>
    </row>
    <row r="39" spans="1:10" ht="15" customHeight="1" x14ac:dyDescent="0.25">
      <c r="A39" s="18"/>
      <c r="C39" s="354"/>
      <c r="D39" s="860"/>
      <c r="E39" s="2436"/>
      <c r="F39" s="2431"/>
      <c r="G39" s="1099" t="s">
        <v>584</v>
      </c>
      <c r="H39" s="2434">
        <v>375545</v>
      </c>
      <c r="I39" s="2434">
        <v>375545</v>
      </c>
      <c r="J39" s="2440">
        <v>375545</v>
      </c>
    </row>
    <row r="40" spans="1:10" ht="15" customHeight="1" x14ac:dyDescent="0.25">
      <c r="A40" s="18"/>
      <c r="C40" s="354"/>
      <c r="D40" s="860"/>
      <c r="E40" s="2436"/>
      <c r="F40" s="2431"/>
      <c r="G40" s="1099" t="s">
        <v>583</v>
      </c>
      <c r="H40" s="2434">
        <v>737711</v>
      </c>
      <c r="I40" s="2434">
        <v>737711</v>
      </c>
      <c r="J40" s="2440">
        <v>737711</v>
      </c>
    </row>
    <row r="41" spans="1:10" ht="15" customHeight="1" x14ac:dyDescent="0.25">
      <c r="A41" s="18"/>
      <c r="C41" s="354"/>
      <c r="D41" s="860"/>
      <c r="E41" s="2436"/>
      <c r="F41" s="2431"/>
      <c r="G41" s="1099" t="s">
        <v>589</v>
      </c>
      <c r="H41" s="2434">
        <f>4*362800</f>
        <v>1451200</v>
      </c>
      <c r="I41" s="2434">
        <f>4*362800</f>
        <v>1451200</v>
      </c>
      <c r="J41" s="2440">
        <f>1506200-55000</f>
        <v>1451200</v>
      </c>
    </row>
    <row r="42" spans="1:10" ht="15" customHeight="1" x14ac:dyDescent="0.25">
      <c r="A42" s="18"/>
      <c r="C42" s="354"/>
      <c r="D42" s="860"/>
      <c r="E42" s="2436"/>
      <c r="F42" s="2431"/>
      <c r="G42" s="1099" t="s">
        <v>595</v>
      </c>
      <c r="H42" s="2434">
        <v>4400000</v>
      </c>
      <c r="I42" s="2434">
        <v>4400000</v>
      </c>
      <c r="J42" s="2440">
        <v>3400000</v>
      </c>
    </row>
    <row r="43" spans="1:10" ht="15" customHeight="1" x14ac:dyDescent="0.25">
      <c r="A43" s="18"/>
      <c r="C43" s="354"/>
      <c r="D43" s="860"/>
      <c r="E43" s="2436"/>
      <c r="F43" s="2431"/>
      <c r="G43" s="1867" t="s">
        <v>596</v>
      </c>
      <c r="H43" s="2434">
        <v>1000000</v>
      </c>
      <c r="I43" s="2434">
        <v>1000000</v>
      </c>
      <c r="J43" s="2440">
        <v>999999</v>
      </c>
    </row>
    <row r="44" spans="1:10" ht="15" customHeight="1" x14ac:dyDescent="0.25">
      <c r="A44" s="18"/>
      <c r="C44" s="354"/>
      <c r="D44" s="860"/>
      <c r="E44" s="2436"/>
      <c r="F44" s="2431"/>
      <c r="G44" s="1099" t="s">
        <v>607</v>
      </c>
      <c r="H44" s="2434">
        <v>950000</v>
      </c>
      <c r="I44" s="2434">
        <v>950000</v>
      </c>
      <c r="J44" s="2440"/>
    </row>
    <row r="45" spans="1:10" ht="15" customHeight="1" x14ac:dyDescent="0.25">
      <c r="A45" s="18"/>
      <c r="C45" s="354"/>
      <c r="D45" s="860"/>
      <c r="E45" s="2436"/>
      <c r="F45" s="2431"/>
      <c r="G45" s="1099" t="s">
        <v>623</v>
      </c>
      <c r="H45" s="2434"/>
      <c r="I45" s="2429"/>
      <c r="J45" s="2440">
        <v>450850</v>
      </c>
    </row>
    <row r="46" spans="1:10" ht="15" customHeight="1" x14ac:dyDescent="0.25">
      <c r="A46" s="18"/>
      <c r="C46" s="354"/>
      <c r="D46" s="860"/>
      <c r="E46" s="2436"/>
      <c r="F46" s="2431"/>
      <c r="G46" s="1099" t="s">
        <v>625</v>
      </c>
      <c r="H46" s="2434"/>
      <c r="I46" s="2429"/>
      <c r="J46" s="2440">
        <v>419100</v>
      </c>
    </row>
    <row r="47" spans="1:10" ht="15" customHeight="1" x14ac:dyDescent="0.25">
      <c r="A47" s="18"/>
      <c r="C47" s="354"/>
      <c r="D47" s="860"/>
      <c r="E47" s="2436"/>
      <c r="F47" s="2431"/>
      <c r="G47" s="1867" t="s">
        <v>626</v>
      </c>
      <c r="H47" s="2434"/>
      <c r="I47" s="2429"/>
      <c r="J47" s="2440">
        <v>66999</v>
      </c>
    </row>
    <row r="48" spans="1:10" ht="15" customHeight="1" x14ac:dyDescent="0.25">
      <c r="A48" s="18"/>
      <c r="C48" s="354"/>
      <c r="D48" s="860"/>
      <c r="E48" s="2436"/>
      <c r="F48" s="2431"/>
      <c r="G48" s="1867" t="s">
        <v>629</v>
      </c>
      <c r="H48" s="2434"/>
      <c r="I48" s="2429"/>
      <c r="J48" s="2440">
        <f>252095+276225</f>
        <v>528320</v>
      </c>
    </row>
    <row r="49" spans="1:12" ht="15" customHeight="1" x14ac:dyDescent="0.25">
      <c r="A49" s="18"/>
      <c r="C49" s="354"/>
      <c r="D49" s="860"/>
      <c r="E49" s="2436"/>
      <c r="F49" s="2431"/>
      <c r="G49" s="1099" t="s">
        <v>630</v>
      </c>
      <c r="H49" s="2434"/>
      <c r="I49" s="2429"/>
      <c r="J49" s="2440">
        <v>240030</v>
      </c>
    </row>
    <row r="50" spans="1:12" ht="15" customHeight="1" x14ac:dyDescent="0.25">
      <c r="A50" s="18"/>
      <c r="C50" s="354"/>
      <c r="D50" s="860"/>
      <c r="E50" s="2436"/>
      <c r="F50" s="2431"/>
      <c r="G50" s="1099" t="s">
        <v>631</v>
      </c>
      <c r="H50" s="2434"/>
      <c r="I50" s="2429"/>
      <c r="J50" s="2440">
        <v>45555</v>
      </c>
    </row>
    <row r="51" spans="1:12" ht="15" customHeight="1" x14ac:dyDescent="0.25">
      <c r="A51" s="18"/>
      <c r="C51" s="354"/>
      <c r="D51" s="860"/>
      <c r="E51" s="2436"/>
      <c r="F51" s="2431"/>
      <c r="G51" s="1099" t="s">
        <v>653</v>
      </c>
      <c r="H51" s="2434"/>
      <c r="I51" s="2429"/>
      <c r="J51" s="2440">
        <v>70000</v>
      </c>
      <c r="L51" s="1114"/>
    </row>
    <row r="52" spans="1:12" ht="15" customHeight="1" x14ac:dyDescent="0.25">
      <c r="A52" s="18"/>
      <c r="C52" s="354"/>
      <c r="D52" s="860"/>
      <c r="E52" s="2436"/>
      <c r="F52" s="2431"/>
      <c r="G52" s="1099" t="s">
        <v>654</v>
      </c>
      <c r="H52" s="2434"/>
      <c r="I52" s="2429"/>
      <c r="J52" s="2440">
        <v>2387603</v>
      </c>
    </row>
    <row r="53" spans="1:12" ht="15" customHeight="1" x14ac:dyDescent="0.25">
      <c r="A53" s="18"/>
      <c r="C53" s="354"/>
      <c r="D53" s="860"/>
      <c r="E53" s="2436"/>
      <c r="F53" s="2431"/>
      <c r="G53" s="1099" t="s">
        <v>1220</v>
      </c>
      <c r="H53" s="2434"/>
      <c r="I53" s="2429">
        <v>140840601</v>
      </c>
      <c r="J53" s="2440">
        <f>140840601</f>
        <v>140840601</v>
      </c>
    </row>
    <row r="54" spans="1:12" x14ac:dyDescent="0.25">
      <c r="B54" s="1089"/>
      <c r="D54" s="1114"/>
      <c r="E54" s="1114"/>
      <c r="F54" s="2595"/>
      <c r="G54" s="2426" t="s">
        <v>1221</v>
      </c>
      <c r="H54" s="2441"/>
      <c r="I54" s="2434">
        <v>118536</v>
      </c>
      <c r="J54" s="2596">
        <v>118536</v>
      </c>
    </row>
    <row r="55" spans="1:12" x14ac:dyDescent="0.25">
      <c r="A55" s="2577"/>
      <c r="B55" s="1089"/>
      <c r="D55" s="1114"/>
      <c r="E55" s="1114"/>
      <c r="F55" s="2595"/>
      <c r="G55" s="2578" t="s">
        <v>1394</v>
      </c>
      <c r="H55" s="2441"/>
      <c r="I55" s="2434"/>
      <c r="J55" s="2596">
        <v>632894</v>
      </c>
    </row>
    <row r="56" spans="1:12" x14ac:dyDescent="0.25">
      <c r="A56" s="2577"/>
      <c r="B56" s="1089"/>
      <c r="D56" s="1114"/>
      <c r="E56" s="1114"/>
      <c r="F56" s="2595"/>
      <c r="G56" s="2578" t="s">
        <v>1393</v>
      </c>
      <c r="H56" s="2441"/>
      <c r="I56" s="2434"/>
      <c r="J56" s="2596">
        <v>968750</v>
      </c>
    </row>
    <row r="57" spans="1:12" ht="15" customHeight="1" thickBot="1" x14ac:dyDescent="0.3">
      <c r="A57" s="18"/>
      <c r="C57" s="359"/>
      <c r="D57" s="861"/>
      <c r="E57" s="861"/>
      <c r="F57" s="626"/>
      <c r="G57" s="1108" t="s">
        <v>1222</v>
      </c>
      <c r="H57" s="2442"/>
      <c r="I57" s="2443">
        <v>443611</v>
      </c>
      <c r="J57" s="2444">
        <v>443611</v>
      </c>
    </row>
    <row r="58" spans="1:12" ht="15" customHeight="1" thickBot="1" x14ac:dyDescent="0.3">
      <c r="A58" s="594"/>
      <c r="B58" s="594"/>
      <c r="C58" s="479" t="s">
        <v>0</v>
      </c>
      <c r="D58" s="862">
        <f>SUM(D6:D20)</f>
        <v>238086912</v>
      </c>
      <c r="E58" s="627">
        <f>SUM(E6:E27)</f>
        <v>238086912</v>
      </c>
      <c r="F58" s="2437">
        <f>SUM(F6:F57)</f>
        <v>32347255</v>
      </c>
      <c r="G58" s="301"/>
      <c r="H58" s="2445">
        <f>SUM(H6:H57)-H17-H18</f>
        <v>743025714</v>
      </c>
      <c r="I58" s="2446">
        <f>SUM(I6:I57)-I17-I18</f>
        <v>800338486</v>
      </c>
      <c r="J58" s="2447">
        <f>SUM(J6:J57)</f>
        <v>541781926</v>
      </c>
    </row>
    <row r="59" spans="1:12" ht="14.45" customHeight="1" thickBot="1" x14ac:dyDescent="0.35">
      <c r="A59" s="6"/>
      <c r="B59" s="6"/>
      <c r="C59" s="301"/>
      <c r="D59" s="167" t="s">
        <v>367</v>
      </c>
      <c r="E59" s="161"/>
      <c r="F59" s="167"/>
      <c r="G59" s="327"/>
      <c r="H59" s="863">
        <f>SUM(H58+D58)</f>
        <v>981112626</v>
      </c>
      <c r="I59" s="627"/>
      <c r="J59" s="2448"/>
    </row>
    <row r="60" spans="1:12" ht="15" hidden="1" customHeight="1" thickBot="1" x14ac:dyDescent="0.3">
      <c r="A60" s="6"/>
      <c r="B60" s="6"/>
      <c r="C60" s="78"/>
      <c r="D60" s="167" t="s">
        <v>366</v>
      </c>
      <c r="E60" s="582"/>
      <c r="F60" s="168"/>
      <c r="G60" s="302"/>
      <c r="H60" s="168"/>
      <c r="I60" s="161">
        <f>SUM(E58+I58)</f>
        <v>1038425398</v>
      </c>
      <c r="J60" s="431"/>
    </row>
    <row r="61" spans="1:12" ht="0.6" customHeight="1" thickBot="1" x14ac:dyDescent="0.3">
      <c r="A61" s="6"/>
      <c r="B61" s="6"/>
      <c r="C61" s="78"/>
      <c r="D61" s="167" t="s">
        <v>396</v>
      </c>
      <c r="E61" s="582"/>
      <c r="F61" s="168"/>
      <c r="G61" s="302"/>
      <c r="H61" s="168"/>
      <c r="I61" s="162"/>
      <c r="J61" s="432">
        <f>SUM(J58+F58)</f>
        <v>574129181</v>
      </c>
    </row>
    <row r="62" spans="1:12" ht="15" customHeight="1" x14ac:dyDescent="0.25">
      <c r="A62" s="6"/>
      <c r="B62" s="6"/>
      <c r="C62" s="74" t="s">
        <v>156</v>
      </c>
      <c r="D62" s="74"/>
      <c r="E62" s="79"/>
      <c r="F62" s="74"/>
      <c r="G62" s="74"/>
      <c r="H62" s="74"/>
      <c r="I62" s="74"/>
      <c r="J62" s="433">
        <f>SUM(J61/I60)</f>
        <v>0.55288437870045237</v>
      </c>
    </row>
    <row r="63" spans="1:12" ht="15.95" customHeight="1" x14ac:dyDescent="0.25">
      <c r="A63" s="6"/>
      <c r="B63" s="6"/>
      <c r="C63" s="71"/>
      <c r="D63" s="69"/>
      <c r="E63" s="72"/>
      <c r="F63" s="71"/>
      <c r="G63" s="71"/>
      <c r="H63" s="71"/>
      <c r="I63" s="71"/>
      <c r="J63" s="68"/>
    </row>
    <row r="64" spans="1:12" ht="15.95" customHeight="1" x14ac:dyDescent="0.25">
      <c r="A64" s="6"/>
      <c r="B64" s="6"/>
      <c r="C64" s="593"/>
      <c r="D64" s="170"/>
      <c r="E64" s="996"/>
      <c r="F64" s="6"/>
      <c r="G64" s="6"/>
    </row>
    <row r="65" spans="1:11" s="997" customFormat="1" x14ac:dyDescent="0.25">
      <c r="A65" s="19" t="s">
        <v>5</v>
      </c>
      <c r="B65" s="19"/>
      <c r="C65" s="394"/>
      <c r="D65" s="169"/>
      <c r="E65" s="6"/>
      <c r="F65" s="1"/>
      <c r="G65" s="1"/>
      <c r="H65" s="6"/>
      <c r="I65" s="6"/>
      <c r="J65" s="2"/>
      <c r="K65" s="865"/>
    </row>
    <row r="66" spans="1:11" x14ac:dyDescent="0.25">
      <c r="A66" s="6"/>
      <c r="B66" s="6"/>
      <c r="C66" s="394"/>
      <c r="D66" s="169"/>
      <c r="E66" s="412"/>
      <c r="F66" s="6"/>
      <c r="G66" s="6"/>
    </row>
    <row r="67" spans="1:11" x14ac:dyDescent="0.25">
      <c r="C67" s="394"/>
      <c r="D67" s="169"/>
    </row>
    <row r="68" spans="1:11" x14ac:dyDescent="0.25">
      <c r="A68" s="5"/>
      <c r="B68" s="5"/>
      <c r="C68" s="5"/>
    </row>
    <row r="69" spans="1:11" x14ac:dyDescent="0.25">
      <c r="A69" s="7"/>
      <c r="B69" s="7"/>
      <c r="C69" s="7"/>
    </row>
    <row r="70" spans="1:11" x14ac:dyDescent="0.25">
      <c r="A70" s="7"/>
      <c r="B70" s="7"/>
      <c r="C70" s="7"/>
    </row>
    <row r="71" spans="1:11" x14ac:dyDescent="0.25">
      <c r="A71" s="7"/>
      <c r="B71" s="7"/>
      <c r="C71" s="7"/>
    </row>
    <row r="72" spans="1:11" x14ac:dyDescent="0.25">
      <c r="A72" s="7"/>
      <c r="B72" s="7"/>
      <c r="C72" s="7"/>
      <c r="G72" s="1880"/>
      <c r="H72" s="1875"/>
      <c r="I72" s="1875"/>
    </row>
    <row r="73" spans="1:11" x14ac:dyDescent="0.25">
      <c r="A73" s="7"/>
      <c r="B73" s="7"/>
      <c r="C73" s="7"/>
      <c r="G73" s="1880"/>
      <c r="H73" s="1875"/>
      <c r="I73" s="1875"/>
    </row>
    <row r="74" spans="1:11" x14ac:dyDescent="0.25">
      <c r="A74" s="7"/>
      <c r="B74" s="7"/>
      <c r="C74" s="7"/>
      <c r="G74" s="1880"/>
      <c r="H74" s="1875"/>
      <c r="I74" s="1875"/>
    </row>
    <row r="75" spans="1:11" x14ac:dyDescent="0.25">
      <c r="A75" s="7"/>
      <c r="B75" s="7"/>
      <c r="C75" s="7"/>
    </row>
    <row r="76" spans="1:11" x14ac:dyDescent="0.25">
      <c r="A76" s="7"/>
      <c r="B76" s="7"/>
      <c r="C76" s="7"/>
    </row>
    <row r="77" spans="1:11" x14ac:dyDescent="0.25">
      <c r="A77" s="7"/>
      <c r="B77" s="7"/>
      <c r="C77" s="7"/>
    </row>
    <row r="78" spans="1:11" x14ac:dyDescent="0.25">
      <c r="A78" s="7"/>
      <c r="B78" s="7"/>
      <c r="C78" s="7"/>
    </row>
    <row r="79" spans="1:11" x14ac:dyDescent="0.25">
      <c r="A79" s="7"/>
      <c r="B79" s="7"/>
      <c r="C79" s="7"/>
    </row>
    <row r="80" spans="1:11" x14ac:dyDescent="0.25">
      <c r="A80" s="7"/>
      <c r="B80" s="7"/>
      <c r="C80" s="7"/>
    </row>
    <row r="81" spans="1:11" x14ac:dyDescent="0.25">
      <c r="A81" s="7"/>
      <c r="B81" s="7"/>
      <c r="C81" s="7"/>
    </row>
    <row r="82" spans="1:11" x14ac:dyDescent="0.25">
      <c r="A82" s="7"/>
      <c r="B82" s="7"/>
      <c r="C82" s="7"/>
    </row>
    <row r="83" spans="1:11" x14ac:dyDescent="0.25">
      <c r="A83" s="7"/>
      <c r="B83" s="7"/>
      <c r="C83" s="7"/>
    </row>
    <row r="84" spans="1:11" x14ac:dyDescent="0.25">
      <c r="A84" s="7"/>
      <c r="B84" s="7"/>
      <c r="C84" s="7"/>
    </row>
    <row r="85" spans="1:11" x14ac:dyDescent="0.25">
      <c r="A85" s="7"/>
      <c r="B85" s="7"/>
      <c r="C85" s="7"/>
    </row>
    <row r="86" spans="1:11" x14ac:dyDescent="0.25">
      <c r="A86" s="7"/>
      <c r="B86" s="7"/>
      <c r="C86" s="7"/>
    </row>
    <row r="87" spans="1:11" x14ac:dyDescent="0.25">
      <c r="A87" s="6"/>
      <c r="B87" s="6"/>
      <c r="C87" s="6"/>
    </row>
    <row r="88" spans="1:11" ht="12" customHeight="1" x14ac:dyDescent="0.25">
      <c r="A88" s="1"/>
      <c r="B88" s="1"/>
      <c r="C88" s="1"/>
    </row>
    <row r="89" spans="1:11" x14ac:dyDescent="0.25">
      <c r="A89" s="18"/>
    </row>
    <row r="90" spans="1:11" x14ac:dyDescent="0.25">
      <c r="A90" s="18"/>
    </row>
    <row r="91" spans="1:11" x14ac:dyDescent="0.25">
      <c r="A91" s="18"/>
    </row>
    <row r="92" spans="1:11" s="2" customFormat="1" x14ac:dyDescent="0.25">
      <c r="A92" s="19"/>
      <c r="B92" s="19"/>
      <c r="C92" s="19"/>
      <c r="D92" s="6"/>
      <c r="E92" s="6"/>
      <c r="F92" s="1"/>
      <c r="G92" s="1"/>
      <c r="H92" s="6"/>
      <c r="I92" s="6"/>
      <c r="J92" s="1"/>
      <c r="K92" s="865"/>
    </row>
    <row r="93" spans="1:11" x14ac:dyDescent="0.25">
      <c r="A93" s="18"/>
    </row>
    <row r="94" spans="1:11" x14ac:dyDescent="0.25">
      <c r="A94" s="6"/>
      <c r="B94" s="6"/>
      <c r="C94" s="6"/>
    </row>
    <row r="95" spans="1:11" x14ac:dyDescent="0.25">
      <c r="A95" s="6"/>
      <c r="B95" s="6"/>
      <c r="C95" s="6"/>
    </row>
    <row r="96" spans="1:11" x14ac:dyDescent="0.25">
      <c r="A96" s="6"/>
      <c r="B96" s="6"/>
      <c r="C96" s="6"/>
    </row>
    <row r="97" spans="1:10" x14ac:dyDescent="0.25">
      <c r="A97" s="6"/>
      <c r="B97" s="6"/>
      <c r="C97" s="6"/>
    </row>
    <row r="98" spans="1:10" x14ac:dyDescent="0.25">
      <c r="A98" s="6"/>
      <c r="B98" s="6"/>
      <c r="C98" s="6"/>
    </row>
    <row r="99" spans="1:10" x14ac:dyDescent="0.25">
      <c r="A99" s="18"/>
    </row>
    <row r="100" spans="1:10" x14ac:dyDescent="0.25">
      <c r="A100" s="18"/>
    </row>
    <row r="101" spans="1:10" x14ac:dyDescent="0.25">
      <c r="A101" s="18"/>
      <c r="J101" s="2"/>
    </row>
    <row r="102" spans="1:10" x14ac:dyDescent="0.25">
      <c r="A102" s="18"/>
    </row>
    <row r="103" spans="1:10" x14ac:dyDescent="0.25">
      <c r="A103" s="18"/>
    </row>
    <row r="104" spans="1:10" x14ac:dyDescent="0.25">
      <c r="A104" s="18"/>
    </row>
    <row r="105" spans="1:10" x14ac:dyDescent="0.25">
      <c r="A105" s="18"/>
    </row>
    <row r="106" spans="1:10" x14ac:dyDescent="0.25">
      <c r="A106" s="18"/>
    </row>
    <row r="107" spans="1:10" x14ac:dyDescent="0.25">
      <c r="A107" s="596"/>
    </row>
    <row r="108" spans="1:10" x14ac:dyDescent="0.25">
      <c r="A108" s="596"/>
    </row>
    <row r="109" spans="1:10" x14ac:dyDescent="0.25">
      <c r="A109" s="596"/>
    </row>
    <row r="110" spans="1:10" x14ac:dyDescent="0.25">
      <c r="A110" s="596"/>
    </row>
    <row r="111" spans="1:10" x14ac:dyDescent="0.25">
      <c r="A111" s="596"/>
    </row>
    <row r="112" spans="1:10" x14ac:dyDescent="0.25">
      <c r="A112" s="596"/>
    </row>
    <row r="113" spans="1:10" x14ac:dyDescent="0.25">
      <c r="A113" s="596"/>
      <c r="F113" s="6"/>
      <c r="G113" s="6"/>
      <c r="J113" s="6"/>
    </row>
    <row r="114" spans="1:10" x14ac:dyDescent="0.25">
      <c r="A114" s="596"/>
      <c r="F114" s="6"/>
      <c r="G114" s="6"/>
      <c r="J114" s="6"/>
    </row>
    <row r="115" spans="1:10" x14ac:dyDescent="0.25">
      <c r="A115" s="596"/>
      <c r="F115" s="6"/>
      <c r="G115" s="6"/>
      <c r="J115" s="6"/>
    </row>
    <row r="116" spans="1:10" x14ac:dyDescent="0.25">
      <c r="A116" s="596"/>
      <c r="F116" s="6"/>
      <c r="G116" s="6"/>
      <c r="J116" s="6"/>
    </row>
    <row r="117" spans="1:10" x14ac:dyDescent="0.25">
      <c r="A117" s="596"/>
      <c r="F117" s="6"/>
      <c r="G117" s="6"/>
      <c r="J117" s="6"/>
    </row>
    <row r="118" spans="1:10" x14ac:dyDescent="0.25">
      <c r="A118" s="596"/>
      <c r="F118" s="6"/>
      <c r="G118" s="6"/>
      <c r="J118" s="6"/>
    </row>
    <row r="119" spans="1:10" x14ac:dyDescent="0.25">
      <c r="A119" s="596"/>
      <c r="F119" s="6"/>
      <c r="G119" s="6"/>
      <c r="J119" s="6"/>
    </row>
    <row r="120" spans="1:10" x14ac:dyDescent="0.25">
      <c r="A120" s="596"/>
      <c r="F120" s="6"/>
      <c r="G120" s="6"/>
      <c r="J120" s="6"/>
    </row>
    <row r="121" spans="1:10" x14ac:dyDescent="0.25">
      <c r="A121" s="596"/>
      <c r="F121" s="6"/>
      <c r="G121" s="6"/>
      <c r="J121" s="6"/>
    </row>
    <row r="122" spans="1:10" x14ac:dyDescent="0.25">
      <c r="A122" s="596"/>
      <c r="F122" s="6"/>
      <c r="G122" s="6"/>
      <c r="J122" s="6"/>
    </row>
    <row r="123" spans="1:10" x14ac:dyDescent="0.25">
      <c r="A123" s="596"/>
      <c r="F123" s="6"/>
      <c r="G123" s="6"/>
      <c r="J123" s="6"/>
    </row>
    <row r="124" spans="1:10" x14ac:dyDescent="0.25">
      <c r="A124" s="596"/>
      <c r="F124" s="6"/>
      <c r="G124" s="6"/>
      <c r="J124" s="6"/>
    </row>
    <row r="125" spans="1:10" x14ac:dyDescent="0.25">
      <c r="A125" s="596"/>
      <c r="F125" s="6"/>
      <c r="G125" s="6"/>
      <c r="J125" s="6"/>
    </row>
    <row r="126" spans="1:10" x14ac:dyDescent="0.25">
      <c r="A126" s="596"/>
      <c r="F126" s="6"/>
      <c r="G126" s="6"/>
      <c r="J126" s="6"/>
    </row>
    <row r="127" spans="1:10" x14ac:dyDescent="0.25">
      <c r="A127" s="596"/>
      <c r="F127" s="6"/>
      <c r="G127" s="6"/>
      <c r="J127" s="6"/>
    </row>
    <row r="128" spans="1:10" x14ac:dyDescent="0.25">
      <c r="A128" s="596"/>
      <c r="F128" s="6"/>
      <c r="G128" s="6"/>
      <c r="J128" s="6"/>
    </row>
    <row r="129" spans="1:10" x14ac:dyDescent="0.25">
      <c r="A129" s="596"/>
      <c r="F129" s="6"/>
      <c r="G129" s="6"/>
      <c r="J129" s="6"/>
    </row>
    <row r="130" spans="1:10" x14ac:dyDescent="0.25">
      <c r="A130" s="596"/>
      <c r="F130" s="6"/>
      <c r="G130" s="6"/>
      <c r="J130" s="6"/>
    </row>
    <row r="131" spans="1:10" x14ac:dyDescent="0.25">
      <c r="A131" s="596"/>
      <c r="F131" s="6"/>
      <c r="G131" s="6"/>
      <c r="J131" s="6"/>
    </row>
    <row r="132" spans="1:10" x14ac:dyDescent="0.25">
      <c r="A132" s="596"/>
      <c r="F132" s="6"/>
      <c r="G132" s="6"/>
      <c r="J132" s="6"/>
    </row>
    <row r="133" spans="1:10" x14ac:dyDescent="0.25">
      <c r="A133" s="596"/>
      <c r="F133" s="6"/>
      <c r="G133" s="6"/>
      <c r="J133" s="6"/>
    </row>
    <row r="134" spans="1:10" x14ac:dyDescent="0.25">
      <c r="A134" s="596"/>
      <c r="F134" s="6"/>
      <c r="G134" s="6"/>
      <c r="J134" s="6"/>
    </row>
    <row r="135" spans="1:10" x14ac:dyDescent="0.25">
      <c r="A135" s="596"/>
      <c r="F135" s="6"/>
      <c r="G135" s="6"/>
      <c r="J135" s="6"/>
    </row>
    <row r="136" spans="1:10" x14ac:dyDescent="0.25">
      <c r="A136" s="596"/>
      <c r="F136" s="6"/>
      <c r="G136" s="6"/>
      <c r="J136" s="6"/>
    </row>
    <row r="137" spans="1:10" x14ac:dyDescent="0.25">
      <c r="A137" s="596"/>
      <c r="F137" s="6"/>
      <c r="G137" s="6"/>
      <c r="J137" s="6"/>
    </row>
    <row r="138" spans="1:10" x14ac:dyDescent="0.25">
      <c r="A138" s="596"/>
      <c r="F138" s="6"/>
      <c r="G138" s="6"/>
      <c r="J138" s="6"/>
    </row>
    <row r="139" spans="1:10" x14ac:dyDescent="0.25">
      <c r="A139" s="596"/>
      <c r="F139" s="6"/>
      <c r="G139" s="6"/>
      <c r="J139" s="6"/>
    </row>
    <row r="140" spans="1:10" x14ac:dyDescent="0.25">
      <c r="A140" s="597"/>
      <c r="F140" s="6"/>
      <c r="G140" s="6"/>
      <c r="J140" s="6"/>
    </row>
    <row r="141" spans="1:10" x14ac:dyDescent="0.25">
      <c r="A141" s="597"/>
      <c r="F141" s="6"/>
      <c r="G141" s="6"/>
      <c r="J141" s="6"/>
    </row>
    <row r="142" spans="1:10" x14ac:dyDescent="0.25">
      <c r="A142" s="597"/>
      <c r="F142" s="6"/>
      <c r="G142" s="6"/>
      <c r="J142" s="6"/>
    </row>
    <row r="143" spans="1:10" x14ac:dyDescent="0.25">
      <c r="F143" s="6"/>
      <c r="G143" s="6"/>
      <c r="J143" s="6"/>
    </row>
    <row r="144" spans="1:10" x14ac:dyDescent="0.25">
      <c r="F144" s="6"/>
      <c r="G144" s="6"/>
      <c r="J144" s="6"/>
    </row>
    <row r="145" spans="1:10" x14ac:dyDescent="0.25">
      <c r="A145" s="6"/>
      <c r="B145" s="6"/>
      <c r="C145" s="6"/>
      <c r="F145" s="6"/>
      <c r="G145" s="6"/>
      <c r="J145" s="6"/>
    </row>
    <row r="146" spans="1:10" x14ac:dyDescent="0.25">
      <c r="A146" s="6"/>
      <c r="B146" s="6"/>
      <c r="C146" s="6"/>
      <c r="F146" s="6"/>
      <c r="G146" s="6"/>
      <c r="J146" s="6"/>
    </row>
    <row r="147" spans="1:10" x14ac:dyDescent="0.25">
      <c r="A147" s="6"/>
      <c r="B147" s="6"/>
      <c r="C147" s="6"/>
      <c r="F147" s="6"/>
      <c r="G147" s="6"/>
      <c r="J147" s="6"/>
    </row>
    <row r="148" spans="1:10" x14ac:dyDescent="0.25">
      <c r="A148" s="6"/>
      <c r="B148" s="6"/>
      <c r="C148" s="6"/>
      <c r="F148" s="6"/>
      <c r="G148" s="6"/>
      <c r="J148" s="6"/>
    </row>
    <row r="149" spans="1:10" x14ac:dyDescent="0.25">
      <c r="A149" s="6"/>
      <c r="B149" s="6"/>
      <c r="C149" s="6"/>
      <c r="F149" s="6"/>
      <c r="G149" s="6"/>
      <c r="J149" s="6"/>
    </row>
    <row r="150" spans="1:10" x14ac:dyDescent="0.25">
      <c r="A150" s="6"/>
      <c r="B150" s="6"/>
      <c r="C150" s="6"/>
      <c r="F150" s="6"/>
      <c r="G150" s="6"/>
      <c r="J150" s="6"/>
    </row>
    <row r="151" spans="1:10" x14ac:dyDescent="0.25">
      <c r="A151" s="6"/>
      <c r="B151" s="6"/>
      <c r="C151" s="6"/>
      <c r="F151" s="6"/>
      <c r="G151" s="6"/>
      <c r="J151" s="6"/>
    </row>
  </sheetData>
  <mergeCells count="1">
    <mergeCell ref="C1:J1"/>
  </mergeCells>
  <phoneticPr fontId="3" type="noConversion"/>
  <printOptions horizontalCentered="1"/>
  <pageMargins left="0.7" right="0.7" top="0.75" bottom="0.75" header="0.3" footer="0.3"/>
  <pageSetup paperSize="9" scale="57" orientation="landscape" r:id="rId1"/>
  <headerFooter alignWithMargins="0">
    <oddHeader>&amp;A</oddHeader>
    <oddFooter>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Munka13">
    <pageSetUpPr fitToPage="1"/>
  </sheetPr>
  <dimension ref="A1:I478"/>
  <sheetViews>
    <sheetView topLeftCell="A16" workbookViewId="0">
      <selection activeCell="D44" sqref="D44"/>
    </sheetView>
  </sheetViews>
  <sheetFormatPr defaultRowHeight="12.75" x14ac:dyDescent="0.2"/>
  <cols>
    <col min="1" max="1" width="86.28515625" customWidth="1"/>
    <col min="2" max="2" width="18.28515625" customWidth="1"/>
    <col min="3" max="3" width="18.7109375" customWidth="1"/>
    <col min="4" max="4" width="16" customWidth="1"/>
    <col min="5" max="5" width="19.7109375" bestFit="1" customWidth="1"/>
    <col min="7" max="7" width="10" bestFit="1" customWidth="1"/>
    <col min="8" max="9" width="10.85546875" bestFit="1" customWidth="1"/>
  </cols>
  <sheetData>
    <row r="1" spans="1:8" ht="31.5" customHeight="1" thickBot="1" x14ac:dyDescent="0.3">
      <c r="A1" s="2713" t="s">
        <v>528</v>
      </c>
      <c r="B1" s="2714"/>
    </row>
    <row r="2" spans="1:8" s="26" customFormat="1" ht="0.75" customHeight="1" x14ac:dyDescent="0.25">
      <c r="A2" s="133"/>
      <c r="B2" s="134"/>
    </row>
    <row r="3" spans="1:8" ht="0.75" customHeight="1" x14ac:dyDescent="0.25">
      <c r="A3" s="135"/>
      <c r="B3" s="136"/>
    </row>
    <row r="4" spans="1:8" ht="0.75" customHeight="1" thickBot="1" x14ac:dyDescent="0.3">
      <c r="A4" s="135"/>
      <c r="B4" s="136"/>
    </row>
    <row r="5" spans="1:8" ht="29.25" customHeight="1" x14ac:dyDescent="0.25">
      <c r="A5" s="2502"/>
      <c r="B5" s="1079" t="s">
        <v>324</v>
      </c>
      <c r="C5" s="324" t="s">
        <v>329</v>
      </c>
      <c r="D5" s="423" t="s">
        <v>323</v>
      </c>
      <c r="E5" s="424" t="s">
        <v>388</v>
      </c>
    </row>
    <row r="6" spans="1:8" ht="15" customHeight="1" x14ac:dyDescent="0.25">
      <c r="A6" s="2503" t="s">
        <v>307</v>
      </c>
      <c r="B6" s="2491">
        <f>SUM(B9:B38)</f>
        <v>120158383</v>
      </c>
      <c r="C6" s="857">
        <f>SUM(C9:C47)</f>
        <v>141236936</v>
      </c>
      <c r="D6" s="2469">
        <f>SUM(D9:D46)</f>
        <v>104532494</v>
      </c>
      <c r="E6" s="425">
        <f>SUM(D6/C6)</f>
        <v>0.74012150759203665</v>
      </c>
    </row>
    <row r="7" spans="1:8" ht="15" customHeight="1" x14ac:dyDescent="0.25">
      <c r="A7" s="2502"/>
      <c r="B7" s="858"/>
      <c r="C7" s="858"/>
      <c r="D7" s="2521"/>
      <c r="E7" s="2467"/>
    </row>
    <row r="8" spans="1:8" ht="15" customHeight="1" thickBot="1" x14ac:dyDescent="0.3">
      <c r="A8" s="2502"/>
      <c r="B8" s="858"/>
      <c r="C8" s="858"/>
      <c r="D8" s="2470"/>
      <c r="E8" s="2522"/>
    </row>
    <row r="9" spans="1:8" ht="15" customHeight="1" x14ac:dyDescent="0.25">
      <c r="A9" s="2504" t="s">
        <v>308</v>
      </c>
      <c r="B9" s="2471">
        <v>840000</v>
      </c>
      <c r="C9" s="2471">
        <v>840000</v>
      </c>
      <c r="D9" s="2471">
        <f>210000+70000*3+210000</f>
        <v>630000</v>
      </c>
      <c r="E9" s="2468"/>
    </row>
    <row r="10" spans="1:8" ht="15" customHeight="1" x14ac:dyDescent="0.25">
      <c r="A10" s="434" t="s">
        <v>309</v>
      </c>
      <c r="B10" s="1953">
        <v>23746000</v>
      </c>
      <c r="C10" s="2472">
        <v>23746000</v>
      </c>
      <c r="D10" s="2450">
        <f>5320159+5936500+5936500+5936500</f>
        <v>23129659</v>
      </c>
      <c r="E10" s="425"/>
      <c r="F10" s="6"/>
    </row>
    <row r="11" spans="1:8" ht="15" customHeight="1" x14ac:dyDescent="0.25">
      <c r="A11" s="434" t="s">
        <v>481</v>
      </c>
      <c r="B11" s="1953">
        <v>22079000</v>
      </c>
      <c r="C11" s="2472">
        <v>22079000</v>
      </c>
      <c r="D11" s="2450">
        <f>1137955+5519750+5519750+5519750</f>
        <v>17697205</v>
      </c>
      <c r="E11" s="425"/>
      <c r="F11" s="6"/>
    </row>
    <row r="12" spans="1:8" ht="15" customHeight="1" x14ac:dyDescent="0.25">
      <c r="A12" s="434" t="s">
        <v>505</v>
      </c>
      <c r="B12" s="1953">
        <v>300000</v>
      </c>
      <c r="C12" s="2472">
        <v>300000</v>
      </c>
      <c r="D12" s="2450">
        <v>300000</v>
      </c>
      <c r="E12" s="425"/>
      <c r="F12" s="6"/>
    </row>
    <row r="13" spans="1:8" ht="15" customHeight="1" x14ac:dyDescent="0.25">
      <c r="A13" s="434" t="s">
        <v>310</v>
      </c>
      <c r="B13" s="1953">
        <v>1500000</v>
      </c>
      <c r="C13" s="2472">
        <v>1500000</v>
      </c>
      <c r="D13" s="2450">
        <v>750000</v>
      </c>
      <c r="E13" s="425"/>
      <c r="G13" s="6"/>
      <c r="H13" s="6"/>
    </row>
    <row r="14" spans="1:8" ht="15" customHeight="1" x14ac:dyDescent="0.25">
      <c r="A14" s="434" t="s">
        <v>26</v>
      </c>
      <c r="B14" s="1953">
        <v>1200000</v>
      </c>
      <c r="C14" s="2472">
        <v>1200000</v>
      </c>
      <c r="D14" s="2450">
        <v>659000</v>
      </c>
      <c r="E14" s="425"/>
    </row>
    <row r="15" spans="1:8" ht="15" customHeight="1" x14ac:dyDescent="0.25">
      <c r="A15" s="434" t="s">
        <v>27</v>
      </c>
      <c r="B15" s="1953">
        <f>19869000+161000+4</f>
        <v>20030004</v>
      </c>
      <c r="C15" s="2472">
        <f>19869000+161000+4</f>
        <v>20030004</v>
      </c>
      <c r="D15" s="2450">
        <f>10015002+1669167*3+5007501</f>
        <v>20030004</v>
      </c>
      <c r="E15" s="425"/>
    </row>
    <row r="16" spans="1:8" ht="15" customHeight="1" x14ac:dyDescent="0.25">
      <c r="A16" s="2505" t="s">
        <v>105</v>
      </c>
      <c r="B16" s="1953">
        <v>900000</v>
      </c>
      <c r="C16" s="2472">
        <v>900000</v>
      </c>
      <c r="D16" s="2450">
        <f>51851+61001+61001+40566+69541+77166+63746+220213</f>
        <v>645085</v>
      </c>
      <c r="E16" s="425"/>
    </row>
    <row r="17" spans="1:8" ht="15" customHeight="1" x14ac:dyDescent="0.25">
      <c r="A17" s="2505" t="s">
        <v>180</v>
      </c>
      <c r="B17" s="1953">
        <f>13561000+349000</f>
        <v>13910000</v>
      </c>
      <c r="C17" s="2472">
        <f>13561000+349000</f>
        <v>13910000</v>
      </c>
      <c r="D17" s="2450">
        <f>6955000+6955000</f>
        <v>13910000</v>
      </c>
      <c r="E17" s="425"/>
      <c r="F17" s="6"/>
    </row>
    <row r="18" spans="1:8" s="1093" customFormat="1" ht="15" customHeight="1" x14ac:dyDescent="0.25">
      <c r="A18" s="2505" t="s">
        <v>523</v>
      </c>
      <c r="B18" s="1953">
        <v>9303226</v>
      </c>
      <c r="C18" s="2472">
        <v>9303226</v>
      </c>
      <c r="D18" s="2450"/>
      <c r="E18" s="425"/>
      <c r="F18" s="6"/>
    </row>
    <row r="19" spans="1:8" s="1093" customFormat="1" ht="15" customHeight="1" x14ac:dyDescent="0.25">
      <c r="A19" s="2505" t="s">
        <v>524</v>
      </c>
      <c r="B19" s="1953">
        <v>19963153</v>
      </c>
      <c r="C19" s="2472">
        <v>19963153</v>
      </c>
      <c r="D19" s="2450"/>
      <c r="E19" s="425"/>
      <c r="F19" s="6"/>
    </row>
    <row r="20" spans="1:8" ht="15" customHeight="1" x14ac:dyDescent="0.25">
      <c r="A20" s="2505" t="s">
        <v>312</v>
      </c>
      <c r="B20" s="1953">
        <v>300000</v>
      </c>
      <c r="C20" s="2472">
        <v>300000</v>
      </c>
      <c r="D20" s="2450"/>
      <c r="E20" s="425"/>
    </row>
    <row r="21" spans="1:8" ht="15" customHeight="1" x14ac:dyDescent="0.25">
      <c r="A21" s="2506" t="s">
        <v>411</v>
      </c>
      <c r="B21" s="1953">
        <v>300000</v>
      </c>
      <c r="C21" s="2472">
        <v>300000</v>
      </c>
      <c r="D21" s="2450">
        <v>300000</v>
      </c>
      <c r="E21" s="425"/>
    </row>
    <row r="22" spans="1:8" ht="15" customHeight="1" x14ac:dyDescent="0.25">
      <c r="A22" s="2506" t="s">
        <v>410</v>
      </c>
      <c r="B22" s="1953">
        <v>250000</v>
      </c>
      <c r="C22" s="2472">
        <v>250000</v>
      </c>
      <c r="D22" s="2450"/>
      <c r="E22" s="425"/>
    </row>
    <row r="23" spans="1:8" ht="15" customHeight="1" x14ac:dyDescent="0.25">
      <c r="A23" s="2507" t="s">
        <v>497</v>
      </c>
      <c r="B23" s="2492">
        <v>50000</v>
      </c>
      <c r="C23" s="2473">
        <v>50000</v>
      </c>
      <c r="D23" s="2451"/>
      <c r="E23" s="425"/>
    </row>
    <row r="24" spans="1:8" ht="15" customHeight="1" x14ac:dyDescent="0.25">
      <c r="A24" s="2507" t="s">
        <v>422</v>
      </c>
      <c r="B24" s="2492">
        <v>737000</v>
      </c>
      <c r="C24" s="2473">
        <v>737000</v>
      </c>
      <c r="D24" s="2452">
        <v>737000</v>
      </c>
      <c r="E24" s="425"/>
    </row>
    <row r="25" spans="1:8" ht="15" customHeight="1" x14ac:dyDescent="0.25">
      <c r="A25" s="2507" t="s">
        <v>434</v>
      </c>
      <c r="B25" s="1953">
        <v>500000</v>
      </c>
      <c r="C25" s="2472">
        <v>500000</v>
      </c>
      <c r="D25" s="2453">
        <f>500000+250000</f>
        <v>750000</v>
      </c>
      <c r="E25" s="425"/>
    </row>
    <row r="26" spans="1:8" ht="15" customHeight="1" x14ac:dyDescent="0.25">
      <c r="A26" s="2506" t="s">
        <v>436</v>
      </c>
      <c r="B26" s="1953">
        <v>360000</v>
      </c>
      <c r="C26" s="2472">
        <v>360000</v>
      </c>
      <c r="D26" s="2453">
        <f>180000+90000+90000</f>
        <v>360000</v>
      </c>
      <c r="E26" s="425"/>
    </row>
    <row r="27" spans="1:8" s="2190" customFormat="1" ht="15" customHeight="1" x14ac:dyDescent="0.25">
      <c r="A27" s="2507" t="s">
        <v>649</v>
      </c>
      <c r="B27" s="2492"/>
      <c r="C27" s="2474">
        <v>210000</v>
      </c>
      <c r="D27" s="2453">
        <f>120000+60000</f>
        <v>180000</v>
      </c>
      <c r="E27" s="425"/>
    </row>
    <row r="28" spans="1:8" ht="15" customHeight="1" x14ac:dyDescent="0.25">
      <c r="A28" s="2507" t="s">
        <v>478</v>
      </c>
      <c r="B28" s="2493">
        <v>1000000</v>
      </c>
      <c r="C28" s="2475">
        <v>1000000</v>
      </c>
      <c r="D28" s="2454">
        <v>500000</v>
      </c>
      <c r="E28" s="425"/>
      <c r="H28" s="630">
        <f>SUM(B9:B38)</f>
        <v>120158383</v>
      </c>
    </row>
    <row r="29" spans="1:8" ht="15" customHeight="1" x14ac:dyDescent="0.25">
      <c r="A29" s="2507" t="s">
        <v>484</v>
      </c>
      <c r="B29" s="2492">
        <v>200000</v>
      </c>
      <c r="C29" s="2474">
        <v>200000</v>
      </c>
      <c r="D29" s="2453">
        <v>330000</v>
      </c>
      <c r="E29" s="425"/>
    </row>
    <row r="30" spans="1:8" ht="15" customHeight="1" x14ac:dyDescent="0.25">
      <c r="A30" s="2507" t="s">
        <v>460</v>
      </c>
      <c r="B30" s="2492">
        <v>310000</v>
      </c>
      <c r="C30" s="2474">
        <v>310000</v>
      </c>
      <c r="D30" s="2453"/>
      <c r="E30" s="425"/>
    </row>
    <row r="31" spans="1:8" ht="15" customHeight="1" x14ac:dyDescent="0.25">
      <c r="A31" s="2507" t="s">
        <v>501</v>
      </c>
      <c r="B31" s="2492">
        <v>1000000</v>
      </c>
      <c r="C31" s="2474">
        <v>1000000</v>
      </c>
      <c r="D31" s="2455">
        <f>200000+200000</f>
        <v>400000</v>
      </c>
      <c r="E31" s="425"/>
    </row>
    <row r="32" spans="1:8" ht="15" customHeight="1" x14ac:dyDescent="0.25">
      <c r="A32" s="2506" t="s">
        <v>477</v>
      </c>
      <c r="B32" s="1953">
        <v>50000</v>
      </c>
      <c r="C32" s="2476">
        <v>50000</v>
      </c>
      <c r="D32" s="2452">
        <v>50000</v>
      </c>
      <c r="E32" s="425"/>
    </row>
    <row r="33" spans="1:5" s="1093" customFormat="1" ht="15" customHeight="1" x14ac:dyDescent="0.25">
      <c r="A33" s="2506" t="s">
        <v>518</v>
      </c>
      <c r="B33" s="1953">
        <v>100000</v>
      </c>
      <c r="C33" s="2476">
        <v>100000</v>
      </c>
      <c r="D33" s="2453"/>
      <c r="E33" s="425"/>
    </row>
    <row r="34" spans="1:5" s="1093" customFormat="1" ht="15" customHeight="1" x14ac:dyDescent="0.25">
      <c r="A34" s="2506" t="s">
        <v>519</v>
      </c>
      <c r="B34" s="1953">
        <v>120000</v>
      </c>
      <c r="C34" s="2476">
        <v>120000</v>
      </c>
      <c r="D34" s="2455"/>
      <c r="E34" s="425"/>
    </row>
    <row r="35" spans="1:5" s="1093" customFormat="1" ht="15" customHeight="1" x14ac:dyDescent="0.25">
      <c r="A35" s="2506" t="s">
        <v>520</v>
      </c>
      <c r="B35" s="1953">
        <v>50000</v>
      </c>
      <c r="C35" s="2476">
        <v>50000</v>
      </c>
      <c r="D35" s="2452">
        <v>50000</v>
      </c>
      <c r="E35" s="425"/>
    </row>
    <row r="36" spans="1:5" s="1093" customFormat="1" ht="15" customHeight="1" x14ac:dyDescent="0.25">
      <c r="A36" s="2506" t="s">
        <v>521</v>
      </c>
      <c r="B36" s="1953">
        <v>10000</v>
      </c>
      <c r="C36" s="2476">
        <v>10000</v>
      </c>
      <c r="D36" s="2452"/>
      <c r="E36" s="425"/>
    </row>
    <row r="37" spans="1:5" s="1093" customFormat="1" ht="15" customHeight="1" x14ac:dyDescent="0.25">
      <c r="A37" s="2506" t="s">
        <v>522</v>
      </c>
      <c r="B37" s="1953">
        <v>50000</v>
      </c>
      <c r="C37" s="2476">
        <v>50000</v>
      </c>
      <c r="D37" s="2452">
        <v>50000</v>
      </c>
      <c r="E37" s="425"/>
    </row>
    <row r="38" spans="1:5" s="1096" customFormat="1" ht="15" customHeight="1" x14ac:dyDescent="0.25">
      <c r="A38" s="2508" t="s">
        <v>585</v>
      </c>
      <c r="B38" s="858">
        <v>1000000</v>
      </c>
      <c r="C38" s="2466">
        <v>1000000</v>
      </c>
      <c r="D38" s="2452">
        <v>1000000</v>
      </c>
      <c r="E38" s="425"/>
    </row>
    <row r="39" spans="1:5" s="1093" customFormat="1" ht="15" customHeight="1" x14ac:dyDescent="0.25">
      <c r="A39" s="2506" t="s">
        <v>632</v>
      </c>
      <c r="B39" s="1953"/>
      <c r="C39" s="1953">
        <v>500000</v>
      </c>
      <c r="D39" s="2453">
        <v>500000</v>
      </c>
      <c r="E39" s="425"/>
    </row>
    <row r="40" spans="1:5" s="1857" customFormat="1" ht="15" customHeight="1" x14ac:dyDescent="0.25">
      <c r="A40" s="2506" t="s">
        <v>633</v>
      </c>
      <c r="B40" s="1953"/>
      <c r="C40" s="1953">
        <v>2775950</v>
      </c>
      <c r="D40" s="2453">
        <v>2775950</v>
      </c>
      <c r="E40" s="425"/>
    </row>
    <row r="41" spans="1:5" s="1857" customFormat="1" ht="15" customHeight="1" x14ac:dyDescent="0.25">
      <c r="A41" s="2506" t="s">
        <v>634</v>
      </c>
      <c r="B41" s="1953"/>
      <c r="C41" s="1953"/>
      <c r="D41" s="2453">
        <v>1205988</v>
      </c>
      <c r="E41" s="425"/>
    </row>
    <row r="42" spans="1:5" s="2035" customFormat="1" ht="15" customHeight="1" x14ac:dyDescent="0.25">
      <c r="A42" s="2509" t="s">
        <v>643</v>
      </c>
      <c r="B42" s="2194"/>
      <c r="C42" s="2194">
        <v>400000</v>
      </c>
      <c r="D42" s="2456">
        <v>400000</v>
      </c>
      <c r="E42" s="425"/>
    </row>
    <row r="43" spans="1:5" s="2035" customFormat="1" ht="15" customHeight="1" x14ac:dyDescent="0.25">
      <c r="A43" s="2509" t="s">
        <v>642</v>
      </c>
      <c r="B43" s="2194"/>
      <c r="C43" s="2194">
        <v>500000</v>
      </c>
      <c r="D43" s="2456">
        <v>500000</v>
      </c>
      <c r="E43" s="425"/>
    </row>
    <row r="44" spans="1:5" s="2279" customFormat="1" ht="15" customHeight="1" x14ac:dyDescent="0.25">
      <c r="A44" s="2506" t="s">
        <v>1223</v>
      </c>
      <c r="B44" s="1953"/>
      <c r="C44" s="1953">
        <v>11055914</v>
      </c>
      <c r="D44" s="2453">
        <v>11055914</v>
      </c>
      <c r="E44" s="425"/>
    </row>
    <row r="45" spans="1:5" s="2279" customFormat="1" ht="15" customHeight="1" x14ac:dyDescent="0.25">
      <c r="A45" s="2509" t="s">
        <v>1224</v>
      </c>
      <c r="B45" s="2194"/>
      <c r="C45" s="2194">
        <v>1604295</v>
      </c>
      <c r="D45" s="2456">
        <v>1604295</v>
      </c>
      <c r="E45" s="425"/>
    </row>
    <row r="46" spans="1:5" s="2279" customFormat="1" ht="15" customHeight="1" x14ac:dyDescent="0.25">
      <c r="A46" s="2509" t="s">
        <v>1225</v>
      </c>
      <c r="B46" s="2194"/>
      <c r="C46" s="2194">
        <v>4032394</v>
      </c>
      <c r="D46" s="2456">
        <v>4032394</v>
      </c>
      <c r="E46" s="425"/>
    </row>
    <row r="47" spans="1:5" s="2035" customFormat="1" ht="15" customHeight="1" thickBot="1" x14ac:dyDescent="0.3">
      <c r="A47" s="2508"/>
      <c r="B47" s="2470"/>
      <c r="C47" s="858"/>
      <c r="D47" s="2457"/>
      <c r="E47" s="2464"/>
    </row>
    <row r="48" spans="1:5" ht="15" customHeight="1" thickBot="1" x14ac:dyDescent="0.3">
      <c r="A48" s="2510" t="s">
        <v>311</v>
      </c>
      <c r="B48" s="2494">
        <f>SUM(B49:B49)</f>
        <v>3116897</v>
      </c>
      <c r="C48" s="2477">
        <f>SUM(C49:C49)</f>
        <v>3116897</v>
      </c>
      <c r="D48" s="2458">
        <f>SUM(D49:D51)</f>
        <v>3116897</v>
      </c>
      <c r="E48" s="2488">
        <f t="shared" ref="E48:E58" si="0">SUM(D48/C48)</f>
        <v>1</v>
      </c>
    </row>
    <row r="49" spans="1:9" ht="15" customHeight="1" x14ac:dyDescent="0.25">
      <c r="A49" s="2511" t="s">
        <v>441</v>
      </c>
      <c r="B49" s="2495">
        <f>SUM(B50:B51)</f>
        <v>3116897</v>
      </c>
      <c r="C49" s="2478">
        <f>SUM(C50:C51)</f>
        <v>3116897</v>
      </c>
      <c r="D49" s="2459"/>
      <c r="E49" s="2465"/>
    </row>
    <row r="50" spans="1:9" ht="15" customHeight="1" x14ac:dyDescent="0.25">
      <c r="A50" s="2512" t="s">
        <v>442</v>
      </c>
      <c r="B50" s="2496">
        <v>1401324</v>
      </c>
      <c r="C50" s="2479">
        <v>1401324</v>
      </c>
      <c r="D50" s="2524">
        <v>1401324</v>
      </c>
      <c r="E50" s="425"/>
    </row>
    <row r="51" spans="1:9" ht="15" customHeight="1" thickBot="1" x14ac:dyDescent="0.3">
      <c r="A51" s="2513" t="s">
        <v>443</v>
      </c>
      <c r="B51" s="2497">
        <v>1715573</v>
      </c>
      <c r="C51" s="2480">
        <v>1715573</v>
      </c>
      <c r="D51" s="2525">
        <v>1715573</v>
      </c>
      <c r="E51" s="2523"/>
    </row>
    <row r="52" spans="1:9" ht="15" customHeight="1" thickBot="1" x14ac:dyDescent="0.3">
      <c r="A52" s="2514"/>
      <c r="B52" s="2498"/>
      <c r="C52" s="2481"/>
      <c r="D52" s="2461"/>
      <c r="E52" s="2467"/>
    </row>
    <row r="53" spans="1:9" ht="15" customHeight="1" thickBot="1" x14ac:dyDescent="0.3">
      <c r="A53" s="2515" t="s">
        <v>468</v>
      </c>
      <c r="B53" s="2482">
        <f>SUM(B54)</f>
        <v>0</v>
      </c>
      <c r="C53" s="2482">
        <f>SUM(C54:C55)</f>
        <v>25156166</v>
      </c>
      <c r="D53" s="2579">
        <f>SUM(D55)</f>
        <v>25156166</v>
      </c>
      <c r="E53" s="2489">
        <f>D53/C53</f>
        <v>1</v>
      </c>
    </row>
    <row r="54" spans="1:9" ht="15" customHeight="1" x14ac:dyDescent="0.25">
      <c r="A54" s="2516" t="s">
        <v>469</v>
      </c>
      <c r="B54" s="2483"/>
      <c r="C54" s="2483"/>
      <c r="D54" s="2449"/>
      <c r="E54" s="2468"/>
    </row>
    <row r="55" spans="1:9" s="2279" customFormat="1" ht="15" customHeight="1" x14ac:dyDescent="0.25">
      <c r="A55" s="2517" t="s">
        <v>1226</v>
      </c>
      <c r="B55" s="2499"/>
      <c r="C55" s="2484">
        <v>25156166</v>
      </c>
      <c r="D55" s="2580">
        <v>25156166</v>
      </c>
      <c r="E55" s="425"/>
    </row>
    <row r="56" spans="1:9" ht="15" customHeight="1" thickBot="1" x14ac:dyDescent="0.3">
      <c r="A56" s="2518"/>
      <c r="B56" s="2485"/>
      <c r="C56" s="2485"/>
      <c r="D56" s="2460"/>
      <c r="E56" s="2464"/>
    </row>
    <row r="57" spans="1:9" ht="15" customHeight="1" thickBot="1" x14ac:dyDescent="0.3">
      <c r="A57" s="2519" t="s">
        <v>382</v>
      </c>
      <c r="B57" s="2500">
        <f>SUM(B58)</f>
        <v>41964377</v>
      </c>
      <c r="C57" s="2486">
        <f>SUM(C58)</f>
        <v>29906667</v>
      </c>
      <c r="D57" s="2462">
        <f>SUM(D58)</f>
        <v>29906667</v>
      </c>
      <c r="E57" s="2488">
        <f t="shared" si="0"/>
        <v>1</v>
      </c>
      <c r="G57" s="174"/>
      <c r="H57" s="630"/>
      <c r="I57" s="630">
        <f>SUM(B6+B57)+B48</f>
        <v>165239657</v>
      </c>
    </row>
    <row r="58" spans="1:9" s="587" customFormat="1" ht="15" customHeight="1" thickBot="1" x14ac:dyDescent="0.3">
      <c r="A58" s="2520" t="s">
        <v>527</v>
      </c>
      <c r="B58" s="2501">
        <v>41964377</v>
      </c>
      <c r="C58" s="2487">
        <v>29906667</v>
      </c>
      <c r="D58" s="2255">
        <f>'6. sz.melléklet'!I20</f>
        <v>29906667</v>
      </c>
      <c r="E58" s="2490">
        <f t="shared" si="0"/>
        <v>1</v>
      </c>
    </row>
    <row r="59" spans="1:9" ht="15" customHeight="1" x14ac:dyDescent="0.25">
      <c r="B59" s="2463"/>
      <c r="C59" s="630"/>
      <c r="D59" s="630"/>
      <c r="F59" s="174"/>
    </row>
    <row r="60" spans="1:9" ht="15" customHeight="1" x14ac:dyDescent="0.25">
      <c r="B60" s="2463"/>
      <c r="C60" s="630"/>
      <c r="D60" s="630"/>
    </row>
    <row r="61" spans="1:9" ht="15" customHeight="1" x14ac:dyDescent="0.25">
      <c r="B61" s="2463"/>
      <c r="C61" s="630"/>
      <c r="D61" s="630"/>
    </row>
    <row r="62" spans="1:9" ht="15" customHeight="1" x14ac:dyDescent="0.25">
      <c r="B62" s="2463"/>
      <c r="C62" s="630"/>
      <c r="D62" s="630"/>
    </row>
    <row r="63" spans="1:9" ht="15" customHeight="1" x14ac:dyDescent="0.25">
      <c r="B63" s="2463"/>
      <c r="C63" s="630"/>
      <c r="D63" s="630"/>
    </row>
    <row r="64" spans="1:9" ht="15" customHeight="1" x14ac:dyDescent="0.25">
      <c r="B64" s="2463"/>
      <c r="C64" s="630"/>
      <c r="D64" s="630"/>
    </row>
    <row r="65" spans="2:4" ht="15" customHeight="1" x14ac:dyDescent="0.25">
      <c r="B65" s="2463"/>
      <c r="C65" s="630"/>
      <c r="D65" s="630"/>
    </row>
    <row r="66" spans="2:4" ht="15" customHeight="1" x14ac:dyDescent="0.25">
      <c r="B66" s="2463"/>
      <c r="C66" s="630"/>
      <c r="D66" s="630"/>
    </row>
    <row r="67" spans="2:4" ht="15" customHeight="1" x14ac:dyDescent="0.25">
      <c r="B67" s="2463"/>
      <c r="C67" s="630"/>
      <c r="D67" s="630"/>
    </row>
    <row r="68" spans="2:4" ht="15" customHeight="1" x14ac:dyDescent="0.25">
      <c r="B68" s="2463"/>
      <c r="C68" s="630"/>
      <c r="D68" s="630"/>
    </row>
    <row r="69" spans="2:4" ht="15" customHeight="1" x14ac:dyDescent="0.25">
      <c r="B69" s="2463"/>
      <c r="C69" s="630"/>
      <c r="D69" s="630"/>
    </row>
    <row r="70" spans="2:4" ht="15" customHeight="1" x14ac:dyDescent="0.25">
      <c r="B70" s="2463"/>
      <c r="C70" s="630"/>
      <c r="D70" s="630"/>
    </row>
    <row r="71" spans="2:4" ht="15" customHeight="1" x14ac:dyDescent="0.25">
      <c r="B71" s="2463"/>
      <c r="C71" s="630"/>
      <c r="D71" s="630"/>
    </row>
    <row r="72" spans="2:4" ht="15" customHeight="1" x14ac:dyDescent="0.25">
      <c r="B72" s="2463"/>
      <c r="C72" s="630"/>
      <c r="D72" s="630"/>
    </row>
    <row r="73" spans="2:4" ht="15" customHeight="1" x14ac:dyDescent="0.25">
      <c r="B73" s="2463"/>
      <c r="C73" s="630"/>
      <c r="D73" s="630"/>
    </row>
    <row r="74" spans="2:4" ht="15" customHeight="1" x14ac:dyDescent="0.25">
      <c r="B74" s="2463"/>
      <c r="C74" s="630"/>
      <c r="D74" s="630"/>
    </row>
    <row r="75" spans="2:4" ht="15" customHeight="1" x14ac:dyDescent="0.25">
      <c r="B75" s="2463"/>
      <c r="C75" s="630"/>
      <c r="D75" s="630"/>
    </row>
    <row r="76" spans="2:4" ht="15" customHeight="1" x14ac:dyDescent="0.25">
      <c r="B76" s="2463"/>
      <c r="C76" s="630"/>
      <c r="D76" s="630"/>
    </row>
    <row r="77" spans="2:4" ht="15" customHeight="1" x14ac:dyDescent="0.25">
      <c r="B77" s="2463"/>
      <c r="C77" s="630"/>
      <c r="D77" s="630"/>
    </row>
    <row r="78" spans="2:4" ht="15" customHeight="1" x14ac:dyDescent="0.25">
      <c r="B78" s="2463"/>
      <c r="C78" s="630"/>
      <c r="D78" s="630"/>
    </row>
    <row r="79" spans="2:4" ht="15" customHeight="1" x14ac:dyDescent="0.25">
      <c r="B79" s="2463"/>
      <c r="C79" s="630"/>
      <c r="D79" s="630"/>
    </row>
    <row r="80" spans="2:4" ht="15" customHeight="1" x14ac:dyDescent="0.25">
      <c r="B80" s="2463"/>
      <c r="C80" s="630"/>
      <c r="D80" s="630"/>
    </row>
    <row r="81" spans="2:4" ht="15" customHeight="1" x14ac:dyDescent="0.25">
      <c r="B81" s="2463"/>
      <c r="C81" s="630"/>
      <c r="D81" s="630"/>
    </row>
    <row r="82" spans="2:4" ht="15" customHeight="1" x14ac:dyDescent="0.25">
      <c r="B82" s="2463"/>
      <c r="C82" s="630"/>
      <c r="D82" s="630"/>
    </row>
    <row r="83" spans="2:4" ht="15" customHeight="1" x14ac:dyDescent="0.25">
      <c r="B83" s="2463"/>
      <c r="C83" s="630"/>
      <c r="D83" s="630"/>
    </row>
    <row r="84" spans="2:4" ht="15" customHeight="1" x14ac:dyDescent="0.25">
      <c r="B84" s="2463"/>
      <c r="C84" s="630"/>
      <c r="D84" s="630"/>
    </row>
    <row r="85" spans="2:4" ht="15" customHeight="1" x14ac:dyDescent="0.25">
      <c r="B85" s="2463"/>
      <c r="C85" s="630"/>
      <c r="D85" s="630"/>
    </row>
    <row r="86" spans="2:4" ht="15" customHeight="1" x14ac:dyDescent="0.25">
      <c r="B86" s="2463"/>
      <c r="C86" s="630"/>
      <c r="D86" s="630"/>
    </row>
    <row r="87" spans="2:4" ht="15" customHeight="1" x14ac:dyDescent="0.25">
      <c r="B87" s="2463"/>
      <c r="C87" s="630"/>
      <c r="D87" s="630"/>
    </row>
    <row r="88" spans="2:4" ht="15" customHeight="1" x14ac:dyDescent="0.25">
      <c r="B88" s="2463"/>
      <c r="C88" s="630"/>
      <c r="D88" s="630"/>
    </row>
    <row r="89" spans="2:4" ht="15" customHeight="1" x14ac:dyDescent="0.25">
      <c r="B89" s="2463"/>
      <c r="C89" s="630"/>
      <c r="D89" s="630"/>
    </row>
    <row r="90" spans="2:4" ht="15" customHeight="1" x14ac:dyDescent="0.25">
      <c r="B90" s="2463"/>
      <c r="C90" s="630"/>
      <c r="D90" s="630"/>
    </row>
    <row r="91" spans="2:4" ht="15" customHeight="1" x14ac:dyDescent="0.25">
      <c r="B91" s="2463"/>
      <c r="C91" s="630"/>
      <c r="D91" s="630"/>
    </row>
    <row r="92" spans="2:4" ht="15" customHeight="1" x14ac:dyDescent="0.25">
      <c r="B92" s="2463"/>
      <c r="C92" s="630"/>
      <c r="D92" s="630"/>
    </row>
    <row r="93" spans="2:4" ht="15" customHeight="1" x14ac:dyDescent="0.25">
      <c r="B93" s="2463"/>
      <c r="C93" s="630"/>
      <c r="D93" s="630"/>
    </row>
    <row r="94" spans="2:4" ht="15" customHeight="1" x14ac:dyDescent="0.25">
      <c r="B94" s="2463"/>
      <c r="C94" s="630"/>
      <c r="D94" s="630"/>
    </row>
    <row r="95" spans="2:4" ht="15" customHeight="1" x14ac:dyDescent="0.25">
      <c r="B95" s="2463"/>
      <c r="C95" s="630"/>
      <c r="D95" s="630"/>
    </row>
    <row r="96" spans="2:4" ht="15" customHeight="1" x14ac:dyDescent="0.25">
      <c r="B96" s="2463"/>
      <c r="C96" s="630"/>
      <c r="D96" s="630"/>
    </row>
    <row r="97" spans="2:4" ht="15" customHeight="1" x14ac:dyDescent="0.25">
      <c r="B97" s="2463"/>
      <c r="C97" s="630"/>
      <c r="D97" s="630"/>
    </row>
    <row r="98" spans="2:4" ht="15" customHeight="1" x14ac:dyDescent="0.25">
      <c r="B98" s="2463"/>
      <c r="C98" s="630"/>
      <c r="D98" s="630"/>
    </row>
    <row r="99" spans="2:4" ht="15" customHeight="1" x14ac:dyDescent="0.25">
      <c r="B99" s="2463"/>
      <c r="C99" s="630"/>
      <c r="D99" s="630"/>
    </row>
    <row r="100" spans="2:4" ht="15" customHeight="1" x14ac:dyDescent="0.25">
      <c r="B100" s="2463"/>
      <c r="C100" s="630"/>
      <c r="D100" s="630"/>
    </row>
    <row r="101" spans="2:4" ht="15" customHeight="1" x14ac:dyDescent="0.25">
      <c r="B101" s="2463"/>
      <c r="C101" s="630"/>
      <c r="D101" s="630"/>
    </row>
    <row r="102" spans="2:4" ht="15" customHeight="1" x14ac:dyDescent="0.25">
      <c r="B102" s="2463"/>
      <c r="C102" s="630"/>
      <c r="D102" s="630"/>
    </row>
    <row r="103" spans="2:4" ht="15" customHeight="1" x14ac:dyDescent="0.25">
      <c r="B103" s="2463"/>
      <c r="C103" s="630"/>
      <c r="D103" s="630"/>
    </row>
    <row r="104" spans="2:4" ht="15" customHeight="1" x14ac:dyDescent="0.25">
      <c r="B104" s="2463"/>
      <c r="C104" s="630"/>
      <c r="D104" s="630"/>
    </row>
    <row r="105" spans="2:4" ht="15" customHeight="1" x14ac:dyDescent="0.25">
      <c r="B105" s="2463"/>
      <c r="C105" s="630"/>
      <c r="D105" s="630"/>
    </row>
    <row r="106" spans="2:4" ht="15" customHeight="1" x14ac:dyDescent="0.25">
      <c r="B106" s="2463"/>
      <c r="C106" s="630"/>
      <c r="D106" s="630"/>
    </row>
    <row r="107" spans="2:4" ht="15" customHeight="1" x14ac:dyDescent="0.25">
      <c r="B107" s="2463"/>
      <c r="C107" s="630"/>
      <c r="D107" s="630"/>
    </row>
    <row r="108" spans="2:4" ht="15" customHeight="1" x14ac:dyDescent="0.25">
      <c r="B108" s="2463"/>
      <c r="C108" s="630"/>
      <c r="D108" s="630"/>
    </row>
    <row r="109" spans="2:4" ht="15" customHeight="1" x14ac:dyDescent="0.25">
      <c r="B109" s="2463"/>
      <c r="C109" s="630"/>
      <c r="D109" s="630"/>
    </row>
    <row r="110" spans="2:4" ht="15" customHeight="1" x14ac:dyDescent="0.25">
      <c r="B110" s="2463"/>
      <c r="C110" s="630"/>
      <c r="D110" s="630"/>
    </row>
    <row r="111" spans="2:4" ht="15" customHeight="1" x14ac:dyDescent="0.25">
      <c r="B111" s="2463"/>
      <c r="C111" s="630"/>
      <c r="D111" s="630"/>
    </row>
    <row r="112" spans="2:4" ht="15" customHeight="1" x14ac:dyDescent="0.25">
      <c r="B112" s="2463"/>
      <c r="C112" s="630"/>
      <c r="D112" s="630"/>
    </row>
    <row r="113" spans="2:4" ht="15" customHeight="1" x14ac:dyDescent="0.25">
      <c r="B113" s="2463"/>
      <c r="C113" s="630"/>
      <c r="D113" s="630"/>
    </row>
    <row r="114" spans="2:4" ht="15" customHeight="1" x14ac:dyDescent="0.25">
      <c r="B114" s="2463"/>
      <c r="C114" s="630"/>
      <c r="D114" s="630"/>
    </row>
    <row r="115" spans="2:4" ht="15" customHeight="1" x14ac:dyDescent="0.25">
      <c r="B115" s="2463"/>
      <c r="C115" s="630"/>
      <c r="D115" s="630"/>
    </row>
    <row r="116" spans="2:4" ht="15" customHeight="1" x14ac:dyDescent="0.25">
      <c r="B116" s="2463"/>
      <c r="C116" s="630"/>
      <c r="D116" s="630"/>
    </row>
    <row r="117" spans="2:4" ht="15" customHeight="1" x14ac:dyDescent="0.25">
      <c r="B117" s="2463"/>
      <c r="C117" s="630"/>
      <c r="D117" s="630"/>
    </row>
    <row r="118" spans="2:4" ht="15" customHeight="1" x14ac:dyDescent="0.25">
      <c r="B118" s="2463"/>
      <c r="C118" s="630"/>
      <c r="D118" s="630"/>
    </row>
    <row r="119" spans="2:4" ht="15" customHeight="1" x14ac:dyDescent="0.25">
      <c r="B119" s="2463"/>
      <c r="C119" s="630"/>
      <c r="D119" s="630"/>
    </row>
    <row r="120" spans="2:4" ht="15" customHeight="1" x14ac:dyDescent="0.25">
      <c r="B120" s="2463"/>
      <c r="C120" s="630"/>
      <c r="D120" s="630"/>
    </row>
    <row r="121" spans="2:4" ht="15" customHeight="1" x14ac:dyDescent="0.25">
      <c r="B121" s="2463"/>
      <c r="C121" s="630"/>
      <c r="D121" s="630"/>
    </row>
    <row r="122" spans="2:4" ht="15" customHeight="1" x14ac:dyDescent="0.25">
      <c r="B122" s="2463"/>
      <c r="C122" s="630"/>
      <c r="D122" s="630"/>
    </row>
    <row r="123" spans="2:4" ht="15" customHeight="1" x14ac:dyDescent="0.25">
      <c r="B123" s="2463"/>
      <c r="C123" s="630"/>
      <c r="D123" s="630"/>
    </row>
    <row r="124" spans="2:4" ht="15" customHeight="1" x14ac:dyDescent="0.25">
      <c r="B124" s="2463"/>
      <c r="C124" s="630"/>
      <c r="D124" s="630"/>
    </row>
    <row r="125" spans="2:4" ht="15" customHeight="1" x14ac:dyDescent="0.25">
      <c r="B125" s="2463"/>
      <c r="C125" s="630"/>
      <c r="D125" s="630"/>
    </row>
    <row r="126" spans="2:4" ht="15" customHeight="1" x14ac:dyDescent="0.25">
      <c r="B126" s="2463"/>
      <c r="C126" s="630"/>
      <c r="D126" s="630"/>
    </row>
    <row r="127" spans="2:4" ht="15" customHeight="1" x14ac:dyDescent="0.25">
      <c r="B127" s="2463"/>
      <c r="C127" s="630"/>
      <c r="D127" s="630"/>
    </row>
    <row r="128" spans="2:4" ht="15" customHeight="1" x14ac:dyDescent="0.25">
      <c r="B128" s="2463"/>
      <c r="C128" s="630"/>
      <c r="D128" s="630"/>
    </row>
    <row r="129" spans="2:4" ht="15" customHeight="1" x14ac:dyDescent="0.25">
      <c r="B129" s="2463"/>
      <c r="C129" s="630"/>
      <c r="D129" s="630"/>
    </row>
    <row r="130" spans="2:4" ht="15" customHeight="1" x14ac:dyDescent="0.25">
      <c r="B130" s="2463"/>
      <c r="C130" s="630"/>
      <c r="D130" s="630"/>
    </row>
    <row r="131" spans="2:4" ht="15" customHeight="1" x14ac:dyDescent="0.25">
      <c r="B131" s="2463"/>
      <c r="C131" s="630"/>
      <c r="D131" s="630"/>
    </row>
    <row r="132" spans="2:4" ht="15" customHeight="1" x14ac:dyDescent="0.25">
      <c r="B132" s="2463"/>
      <c r="C132" s="630"/>
      <c r="D132" s="630"/>
    </row>
    <row r="133" spans="2:4" ht="15" customHeight="1" x14ac:dyDescent="0.25">
      <c r="B133" s="2463"/>
      <c r="C133" s="630"/>
      <c r="D133" s="630"/>
    </row>
    <row r="134" spans="2:4" ht="15" customHeight="1" x14ac:dyDescent="0.25">
      <c r="B134" s="2463"/>
      <c r="C134" s="630"/>
      <c r="D134" s="630"/>
    </row>
    <row r="135" spans="2:4" ht="15" customHeight="1" x14ac:dyDescent="0.25">
      <c r="B135" s="2463"/>
      <c r="C135" s="630"/>
      <c r="D135" s="630"/>
    </row>
    <row r="136" spans="2:4" ht="15" customHeight="1" x14ac:dyDescent="0.25">
      <c r="B136" s="2463"/>
      <c r="C136" s="630"/>
      <c r="D136" s="630"/>
    </row>
    <row r="137" spans="2:4" ht="15" customHeight="1" x14ac:dyDescent="0.25">
      <c r="B137" s="2463"/>
      <c r="C137" s="630"/>
      <c r="D137" s="630"/>
    </row>
    <row r="138" spans="2:4" ht="15" customHeight="1" x14ac:dyDescent="0.25">
      <c r="B138" s="2463"/>
      <c r="C138" s="630"/>
      <c r="D138" s="630"/>
    </row>
    <row r="139" spans="2:4" ht="15" customHeight="1" x14ac:dyDescent="0.25">
      <c r="B139" s="2463"/>
      <c r="C139" s="630"/>
      <c r="D139" s="630"/>
    </row>
    <row r="140" spans="2:4" ht="15" customHeight="1" x14ac:dyDescent="0.25">
      <c r="B140" s="2463"/>
      <c r="C140" s="630"/>
      <c r="D140" s="630"/>
    </row>
    <row r="141" spans="2:4" ht="15" customHeight="1" x14ac:dyDescent="0.25">
      <c r="B141" s="2463"/>
      <c r="C141" s="630"/>
      <c r="D141" s="630"/>
    </row>
    <row r="142" spans="2:4" ht="15" customHeight="1" x14ac:dyDescent="0.25">
      <c r="B142" s="2463"/>
      <c r="C142" s="630"/>
      <c r="D142" s="630"/>
    </row>
    <row r="143" spans="2:4" ht="15" customHeight="1" x14ac:dyDescent="0.25">
      <c r="B143" s="2463"/>
      <c r="C143" s="630"/>
      <c r="D143" s="630"/>
    </row>
    <row r="144" spans="2:4" ht="15" customHeight="1" x14ac:dyDescent="0.25">
      <c r="B144" s="2463"/>
      <c r="C144" s="630"/>
      <c r="D144" s="630"/>
    </row>
    <row r="145" spans="2:4" ht="15" customHeight="1" x14ac:dyDescent="0.25">
      <c r="B145" s="2463"/>
      <c r="C145" s="630"/>
      <c r="D145" s="630"/>
    </row>
    <row r="146" spans="2:4" ht="15" customHeight="1" x14ac:dyDescent="0.25">
      <c r="B146" s="2463"/>
      <c r="C146" s="630"/>
      <c r="D146" s="630"/>
    </row>
    <row r="147" spans="2:4" ht="15" customHeight="1" x14ac:dyDescent="0.25">
      <c r="B147" s="2463"/>
      <c r="C147" s="630"/>
      <c r="D147" s="630"/>
    </row>
    <row r="148" spans="2:4" ht="15" customHeight="1" x14ac:dyDescent="0.25">
      <c r="B148" s="2463"/>
      <c r="C148" s="630"/>
      <c r="D148" s="630"/>
    </row>
    <row r="149" spans="2:4" ht="15" customHeight="1" x14ac:dyDescent="0.25">
      <c r="B149" s="2463"/>
      <c r="C149" s="630"/>
      <c r="D149" s="630"/>
    </row>
    <row r="150" spans="2:4" ht="15" customHeight="1" x14ac:dyDescent="0.25">
      <c r="B150" s="2463"/>
      <c r="C150" s="630"/>
      <c r="D150" s="630"/>
    </row>
    <row r="151" spans="2:4" ht="15" customHeight="1" x14ac:dyDescent="0.25">
      <c r="B151" s="2463"/>
      <c r="C151" s="630"/>
      <c r="D151" s="630"/>
    </row>
    <row r="152" spans="2:4" ht="15" customHeight="1" x14ac:dyDescent="0.25">
      <c r="B152" s="2463"/>
      <c r="C152" s="630"/>
      <c r="D152" s="630"/>
    </row>
    <row r="153" spans="2:4" ht="15" customHeight="1" x14ac:dyDescent="0.25">
      <c r="B153" s="2463"/>
      <c r="C153" s="630"/>
      <c r="D153" s="630"/>
    </row>
    <row r="154" spans="2:4" ht="15" customHeight="1" x14ac:dyDescent="0.25">
      <c r="B154" s="2463"/>
      <c r="C154" s="630"/>
      <c r="D154" s="630"/>
    </row>
    <row r="155" spans="2:4" ht="15" customHeight="1" x14ac:dyDescent="0.25">
      <c r="B155" s="2463"/>
      <c r="C155" s="630"/>
      <c r="D155" s="630"/>
    </row>
    <row r="156" spans="2:4" ht="15" customHeight="1" x14ac:dyDescent="0.25">
      <c r="B156" s="2463"/>
      <c r="C156" s="630"/>
      <c r="D156" s="630"/>
    </row>
    <row r="157" spans="2:4" ht="15" customHeight="1" x14ac:dyDescent="0.25">
      <c r="B157" s="2463"/>
      <c r="C157" s="630"/>
      <c r="D157" s="630"/>
    </row>
    <row r="158" spans="2:4" ht="15" customHeight="1" x14ac:dyDescent="0.25">
      <c r="B158" s="2463"/>
      <c r="C158" s="630"/>
      <c r="D158" s="630"/>
    </row>
    <row r="159" spans="2:4" ht="15" customHeight="1" x14ac:dyDescent="0.25">
      <c r="B159" s="2463"/>
      <c r="C159" s="630"/>
      <c r="D159" s="630"/>
    </row>
    <row r="160" spans="2:4" ht="15" customHeight="1" x14ac:dyDescent="0.25">
      <c r="B160" s="2463"/>
      <c r="C160" s="630"/>
      <c r="D160" s="630"/>
    </row>
    <row r="161" spans="2:4" ht="15" customHeight="1" x14ac:dyDescent="0.25">
      <c r="B161" s="2463"/>
      <c r="C161" s="630"/>
      <c r="D161" s="630"/>
    </row>
    <row r="162" spans="2:4" ht="15" customHeight="1" x14ac:dyDescent="0.25">
      <c r="B162" s="2463"/>
      <c r="C162" s="630"/>
      <c r="D162" s="630"/>
    </row>
    <row r="163" spans="2:4" ht="15" customHeight="1" x14ac:dyDescent="0.25">
      <c r="B163" s="2463"/>
      <c r="C163" s="630"/>
      <c r="D163" s="630"/>
    </row>
    <row r="164" spans="2:4" ht="15" customHeight="1" x14ac:dyDescent="0.25">
      <c r="B164" s="2463"/>
      <c r="C164" s="630"/>
      <c r="D164" s="630"/>
    </row>
    <row r="165" spans="2:4" ht="15" customHeight="1" x14ac:dyDescent="0.25">
      <c r="B165" s="2463"/>
      <c r="C165" s="630"/>
      <c r="D165" s="630"/>
    </row>
    <row r="166" spans="2:4" ht="15" customHeight="1" x14ac:dyDescent="0.25">
      <c r="B166" s="2463"/>
      <c r="C166" s="630"/>
      <c r="D166" s="630"/>
    </row>
    <row r="167" spans="2:4" ht="15" customHeight="1" x14ac:dyDescent="0.25">
      <c r="B167" s="2463"/>
      <c r="C167" s="630"/>
      <c r="D167" s="630"/>
    </row>
    <row r="168" spans="2:4" ht="15" customHeight="1" x14ac:dyDescent="0.25">
      <c r="B168" s="2463"/>
      <c r="C168" s="630"/>
      <c r="D168" s="630"/>
    </row>
    <row r="169" spans="2:4" ht="15" customHeight="1" x14ac:dyDescent="0.25">
      <c r="B169" s="2463"/>
      <c r="C169" s="630"/>
      <c r="D169" s="630"/>
    </row>
    <row r="170" spans="2:4" ht="15" customHeight="1" x14ac:dyDescent="0.25">
      <c r="B170" s="2463"/>
      <c r="C170" s="630"/>
      <c r="D170" s="630"/>
    </row>
    <row r="171" spans="2:4" ht="15" customHeight="1" x14ac:dyDescent="0.25">
      <c r="B171" s="10"/>
    </row>
    <row r="172" spans="2:4" ht="15" customHeight="1" x14ac:dyDescent="0.25">
      <c r="B172" s="10"/>
    </row>
    <row r="173" spans="2:4" ht="15" customHeight="1" x14ac:dyDescent="0.25">
      <c r="B173" s="10"/>
    </row>
    <row r="174" spans="2:4" ht="15" customHeight="1" x14ac:dyDescent="0.25">
      <c r="B174" s="10"/>
    </row>
    <row r="175" spans="2:4" ht="15" customHeight="1" x14ac:dyDescent="0.25">
      <c r="B175" s="10"/>
    </row>
    <row r="176" spans="2:4" ht="15" customHeight="1" x14ac:dyDescent="0.25">
      <c r="B176" s="10"/>
    </row>
    <row r="177" spans="2:2" ht="15" customHeight="1" x14ac:dyDescent="0.25">
      <c r="B177" s="10"/>
    </row>
    <row r="178" spans="2:2" ht="15" customHeight="1" x14ac:dyDescent="0.25">
      <c r="B178" s="10"/>
    </row>
    <row r="179" spans="2:2" ht="15" customHeight="1" x14ac:dyDescent="0.25">
      <c r="B179" s="10"/>
    </row>
    <row r="180" spans="2:2" ht="15" customHeight="1" x14ac:dyDescent="0.25">
      <c r="B180" s="10"/>
    </row>
    <row r="181" spans="2:2" ht="15" customHeight="1" x14ac:dyDescent="0.25">
      <c r="B181" s="10"/>
    </row>
    <row r="182" spans="2:2" ht="15" customHeight="1" x14ac:dyDescent="0.25">
      <c r="B182" s="10"/>
    </row>
    <row r="183" spans="2:2" ht="15" customHeight="1" x14ac:dyDescent="0.25">
      <c r="B183" s="10"/>
    </row>
    <row r="184" spans="2:2" ht="15" customHeight="1" x14ac:dyDescent="0.25">
      <c r="B184" s="10"/>
    </row>
    <row r="185" spans="2:2" ht="15" customHeight="1" x14ac:dyDescent="0.25">
      <c r="B185" s="10"/>
    </row>
    <row r="186" spans="2:2" ht="15" customHeight="1" x14ac:dyDescent="0.25">
      <c r="B186" s="10"/>
    </row>
    <row r="187" spans="2:2" ht="15" customHeight="1" x14ac:dyDescent="0.25">
      <c r="B187" s="10"/>
    </row>
    <row r="188" spans="2:2" ht="15" customHeight="1" x14ac:dyDescent="0.25">
      <c r="B188" s="10"/>
    </row>
    <row r="189" spans="2:2" ht="15" customHeight="1" x14ac:dyDescent="0.25">
      <c r="B189" s="10"/>
    </row>
    <row r="190" spans="2:2" ht="15" customHeight="1" x14ac:dyDescent="0.25">
      <c r="B190" s="10"/>
    </row>
    <row r="191" spans="2:2" ht="15" customHeight="1" x14ac:dyDescent="0.25">
      <c r="B191" s="10"/>
    </row>
    <row r="192" spans="2:2" ht="15" customHeight="1" x14ac:dyDescent="0.25">
      <c r="B192" s="10"/>
    </row>
    <row r="193" spans="2:2" ht="15" customHeight="1" x14ac:dyDescent="0.25">
      <c r="B193" s="10"/>
    </row>
    <row r="194" spans="2:2" ht="15.75" x14ac:dyDescent="0.25">
      <c r="B194" s="10"/>
    </row>
    <row r="195" spans="2:2" ht="15.75" x14ac:dyDescent="0.25">
      <c r="B195" s="10"/>
    </row>
    <row r="196" spans="2:2" ht="15.75" x14ac:dyDescent="0.25">
      <c r="B196" s="10"/>
    </row>
    <row r="197" spans="2:2" ht="15.75" x14ac:dyDescent="0.25">
      <c r="B197" s="10"/>
    </row>
    <row r="198" spans="2:2" ht="15.75" x14ac:dyDescent="0.25">
      <c r="B198" s="10"/>
    </row>
    <row r="199" spans="2:2" ht="15.75" x14ac:dyDescent="0.25">
      <c r="B199" s="10"/>
    </row>
    <row r="200" spans="2:2" ht="15.75" x14ac:dyDescent="0.25">
      <c r="B200" s="10"/>
    </row>
    <row r="201" spans="2:2" ht="15.75" x14ac:dyDescent="0.25">
      <c r="B201" s="10"/>
    </row>
    <row r="202" spans="2:2" ht="15.75" x14ac:dyDescent="0.25">
      <c r="B202" s="10"/>
    </row>
    <row r="203" spans="2:2" ht="15.75" x14ac:dyDescent="0.25">
      <c r="B203" s="10"/>
    </row>
    <row r="204" spans="2:2" ht="15.75" x14ac:dyDescent="0.25">
      <c r="B204" s="10"/>
    </row>
    <row r="205" spans="2:2" ht="15.75" x14ac:dyDescent="0.25">
      <c r="B205" s="10"/>
    </row>
    <row r="206" spans="2:2" ht="15.75" x14ac:dyDescent="0.25">
      <c r="B206" s="10"/>
    </row>
    <row r="207" spans="2:2" ht="15.75" x14ac:dyDescent="0.25">
      <c r="B207" s="10"/>
    </row>
    <row r="208" spans="2:2" ht="15.75" x14ac:dyDescent="0.25">
      <c r="B208" s="10"/>
    </row>
    <row r="209" spans="2:2" ht="15.75" x14ac:dyDescent="0.25">
      <c r="B209" s="10"/>
    </row>
    <row r="210" spans="2:2" ht="15.75" x14ac:dyDescent="0.25">
      <c r="B210" s="10"/>
    </row>
    <row r="211" spans="2:2" ht="15.75" x14ac:dyDescent="0.25">
      <c r="B211" s="10"/>
    </row>
    <row r="212" spans="2:2" ht="15.75" x14ac:dyDescent="0.25">
      <c r="B212" s="10"/>
    </row>
    <row r="213" spans="2:2" ht="15.75" x14ac:dyDescent="0.25">
      <c r="B213" s="10"/>
    </row>
    <row r="214" spans="2:2" ht="15.75" x14ac:dyDescent="0.25">
      <c r="B214" s="10"/>
    </row>
    <row r="215" spans="2:2" ht="15.75" x14ac:dyDescent="0.25">
      <c r="B215" s="10"/>
    </row>
    <row r="216" spans="2:2" ht="15.75" x14ac:dyDescent="0.25">
      <c r="B216" s="10"/>
    </row>
    <row r="217" spans="2:2" ht="15.75" x14ac:dyDescent="0.25">
      <c r="B217" s="10"/>
    </row>
    <row r="218" spans="2:2" ht="15.75" x14ac:dyDescent="0.25">
      <c r="B218" s="10"/>
    </row>
    <row r="219" spans="2:2" ht="15.75" x14ac:dyDescent="0.25">
      <c r="B219" s="10"/>
    </row>
    <row r="220" spans="2:2" ht="15.75" x14ac:dyDescent="0.25">
      <c r="B220" s="10"/>
    </row>
    <row r="221" spans="2:2" ht="15.75" x14ac:dyDescent="0.25">
      <c r="B221" s="10"/>
    </row>
    <row r="222" spans="2:2" ht="15.75" x14ac:dyDescent="0.25">
      <c r="B222" s="10"/>
    </row>
    <row r="223" spans="2:2" ht="15.75" x14ac:dyDescent="0.25">
      <c r="B223" s="10"/>
    </row>
    <row r="224" spans="2:2" ht="15.75" x14ac:dyDescent="0.25">
      <c r="B224" s="10"/>
    </row>
    <row r="225" spans="2:2" ht="15.75" x14ac:dyDescent="0.25">
      <c r="B225" s="10"/>
    </row>
    <row r="226" spans="2:2" ht="15.75" x14ac:dyDescent="0.25">
      <c r="B226" s="10"/>
    </row>
    <row r="227" spans="2:2" ht="15.75" x14ac:dyDescent="0.25">
      <c r="B227" s="10"/>
    </row>
    <row r="228" spans="2:2" ht="15.75" x14ac:dyDescent="0.25">
      <c r="B228" s="10"/>
    </row>
    <row r="229" spans="2:2" ht="15.75" x14ac:dyDescent="0.25">
      <c r="B229" s="10"/>
    </row>
    <row r="230" spans="2:2" ht="15.75" x14ac:dyDescent="0.25">
      <c r="B230" s="10"/>
    </row>
    <row r="231" spans="2:2" ht="15.75" x14ac:dyDescent="0.25">
      <c r="B231" s="10"/>
    </row>
    <row r="232" spans="2:2" ht="15.75" x14ac:dyDescent="0.25">
      <c r="B232" s="10"/>
    </row>
    <row r="233" spans="2:2" ht="15.75" x14ac:dyDescent="0.25">
      <c r="B233" s="10"/>
    </row>
    <row r="234" spans="2:2" ht="15.75" x14ac:dyDescent="0.25">
      <c r="B234" s="10"/>
    </row>
    <row r="235" spans="2:2" ht="15.75" x14ac:dyDescent="0.25">
      <c r="B235" s="10"/>
    </row>
    <row r="236" spans="2:2" ht="15.75" x14ac:dyDescent="0.25">
      <c r="B236" s="10"/>
    </row>
    <row r="237" spans="2:2" ht="15.75" x14ac:dyDescent="0.25">
      <c r="B237" s="10"/>
    </row>
    <row r="238" spans="2:2" ht="15.75" x14ac:dyDescent="0.25">
      <c r="B238" s="10"/>
    </row>
    <row r="239" spans="2:2" ht="15.75" x14ac:dyDescent="0.25">
      <c r="B239" s="10"/>
    </row>
    <row r="240" spans="2:2" ht="15.75" x14ac:dyDescent="0.25">
      <c r="B240" s="10"/>
    </row>
    <row r="241" spans="2:2" ht="15.75" x14ac:dyDescent="0.25">
      <c r="B241" s="10"/>
    </row>
    <row r="242" spans="2:2" ht="15.75" x14ac:dyDescent="0.25">
      <c r="B242" s="10"/>
    </row>
    <row r="243" spans="2:2" ht="15.75" x14ac:dyDescent="0.25">
      <c r="B243" s="10"/>
    </row>
    <row r="244" spans="2:2" ht="15.75" x14ac:dyDescent="0.25">
      <c r="B244" s="10"/>
    </row>
    <row r="245" spans="2:2" ht="15.75" x14ac:dyDescent="0.25">
      <c r="B245" s="10"/>
    </row>
    <row r="246" spans="2:2" ht="15.75" x14ac:dyDescent="0.25">
      <c r="B246" s="10"/>
    </row>
    <row r="247" spans="2:2" ht="15.75" x14ac:dyDescent="0.25">
      <c r="B247" s="10"/>
    </row>
    <row r="248" spans="2:2" ht="15.75" x14ac:dyDescent="0.25">
      <c r="B248" s="10"/>
    </row>
    <row r="249" spans="2:2" ht="15.75" x14ac:dyDescent="0.25">
      <c r="B249" s="10"/>
    </row>
    <row r="250" spans="2:2" ht="15.75" x14ac:dyDescent="0.25">
      <c r="B250" s="10"/>
    </row>
    <row r="251" spans="2:2" ht="15.75" x14ac:dyDescent="0.25">
      <c r="B251" s="10"/>
    </row>
    <row r="252" spans="2:2" ht="15.75" x14ac:dyDescent="0.25">
      <c r="B252" s="10"/>
    </row>
    <row r="253" spans="2:2" ht="15.75" x14ac:dyDescent="0.25">
      <c r="B253" s="10"/>
    </row>
    <row r="254" spans="2:2" ht="15.75" x14ac:dyDescent="0.25">
      <c r="B254" s="10"/>
    </row>
    <row r="255" spans="2:2" ht="15.75" x14ac:dyDescent="0.25">
      <c r="B255" s="10"/>
    </row>
    <row r="256" spans="2:2" ht="15.75" x14ac:dyDescent="0.25">
      <c r="B256" s="10"/>
    </row>
    <row r="257" spans="2:2" ht="15.75" x14ac:dyDescent="0.25">
      <c r="B257" s="10"/>
    </row>
    <row r="258" spans="2:2" ht="15.75" x14ac:dyDescent="0.25">
      <c r="B258" s="10"/>
    </row>
    <row r="259" spans="2:2" ht="15.75" x14ac:dyDescent="0.25">
      <c r="B259" s="10"/>
    </row>
    <row r="260" spans="2:2" ht="15.75" x14ac:dyDescent="0.25">
      <c r="B260" s="10"/>
    </row>
    <row r="261" spans="2:2" ht="15.75" x14ac:dyDescent="0.25">
      <c r="B261" s="10"/>
    </row>
    <row r="262" spans="2:2" ht="15.75" x14ac:dyDescent="0.25">
      <c r="B262" s="10"/>
    </row>
    <row r="263" spans="2:2" ht="15.75" x14ac:dyDescent="0.25">
      <c r="B263" s="10"/>
    </row>
    <row r="264" spans="2:2" ht="15.75" x14ac:dyDescent="0.25">
      <c r="B264" s="10"/>
    </row>
    <row r="265" spans="2:2" ht="15.75" x14ac:dyDescent="0.25">
      <c r="B265" s="10"/>
    </row>
    <row r="266" spans="2:2" ht="15.75" x14ac:dyDescent="0.25">
      <c r="B266" s="10"/>
    </row>
    <row r="267" spans="2:2" ht="15.75" x14ac:dyDescent="0.25">
      <c r="B267" s="10"/>
    </row>
    <row r="268" spans="2:2" ht="15.75" x14ac:dyDescent="0.25">
      <c r="B268" s="10"/>
    </row>
    <row r="269" spans="2:2" ht="15.75" x14ac:dyDescent="0.25">
      <c r="B269" s="10"/>
    </row>
    <row r="270" spans="2:2" ht="15.75" x14ac:dyDescent="0.25">
      <c r="B270" s="10"/>
    </row>
    <row r="271" spans="2:2" ht="15.75" x14ac:dyDescent="0.25">
      <c r="B271" s="10"/>
    </row>
    <row r="272" spans="2:2" ht="15.75" x14ac:dyDescent="0.25">
      <c r="B272" s="10"/>
    </row>
    <row r="273" spans="2:2" ht="15.75" x14ac:dyDescent="0.25">
      <c r="B273" s="10"/>
    </row>
    <row r="274" spans="2:2" ht="15.75" x14ac:dyDescent="0.25">
      <c r="B274" s="10"/>
    </row>
    <row r="275" spans="2:2" ht="15.75" x14ac:dyDescent="0.25">
      <c r="B275" s="10"/>
    </row>
    <row r="276" spans="2:2" ht="15.75" x14ac:dyDescent="0.25">
      <c r="B276" s="10"/>
    </row>
    <row r="277" spans="2:2" ht="15.75" x14ac:dyDescent="0.25">
      <c r="B277" s="10"/>
    </row>
    <row r="278" spans="2:2" ht="15.75" x14ac:dyDescent="0.25">
      <c r="B278" s="10"/>
    </row>
    <row r="279" spans="2:2" ht="15.75" x14ac:dyDescent="0.25">
      <c r="B279" s="10"/>
    </row>
    <row r="280" spans="2:2" ht="15.75" x14ac:dyDescent="0.25">
      <c r="B280" s="10"/>
    </row>
    <row r="281" spans="2:2" ht="15.75" x14ac:dyDescent="0.25">
      <c r="B281" s="10"/>
    </row>
    <row r="282" spans="2:2" ht="15.75" x14ac:dyDescent="0.25">
      <c r="B282" s="10"/>
    </row>
    <row r="283" spans="2:2" ht="15.75" x14ac:dyDescent="0.25">
      <c r="B283" s="10"/>
    </row>
    <row r="284" spans="2:2" ht="15.75" x14ac:dyDescent="0.25">
      <c r="B284" s="10"/>
    </row>
    <row r="285" spans="2:2" ht="15.75" x14ac:dyDescent="0.25">
      <c r="B285" s="10"/>
    </row>
    <row r="286" spans="2:2" ht="15.75" x14ac:dyDescent="0.25">
      <c r="B286" s="10"/>
    </row>
    <row r="287" spans="2:2" ht="15.75" x14ac:dyDescent="0.25">
      <c r="B287" s="10"/>
    </row>
    <row r="288" spans="2:2" ht="15.75" x14ac:dyDescent="0.25">
      <c r="B288" s="10"/>
    </row>
    <row r="289" spans="2:2" ht="15.75" x14ac:dyDescent="0.25">
      <c r="B289" s="10"/>
    </row>
    <row r="290" spans="2:2" ht="15.75" x14ac:dyDescent="0.25">
      <c r="B290" s="10"/>
    </row>
    <row r="291" spans="2:2" ht="15.75" x14ac:dyDescent="0.25">
      <c r="B291" s="10"/>
    </row>
    <row r="292" spans="2:2" ht="15.75" x14ac:dyDescent="0.25">
      <c r="B292" s="10"/>
    </row>
    <row r="293" spans="2:2" ht="15.75" x14ac:dyDescent="0.25">
      <c r="B293" s="10"/>
    </row>
    <row r="294" spans="2:2" ht="15.75" x14ac:dyDescent="0.25">
      <c r="B294" s="10"/>
    </row>
    <row r="295" spans="2:2" ht="15.75" x14ac:dyDescent="0.25">
      <c r="B295" s="10"/>
    </row>
    <row r="296" spans="2:2" ht="15.75" x14ac:dyDescent="0.25">
      <c r="B296" s="10"/>
    </row>
    <row r="297" spans="2:2" ht="15.75" x14ac:dyDescent="0.25">
      <c r="B297" s="10"/>
    </row>
    <row r="298" spans="2:2" ht="15.75" x14ac:dyDescent="0.25">
      <c r="B298" s="10"/>
    </row>
    <row r="299" spans="2:2" ht="15.75" x14ac:dyDescent="0.25">
      <c r="B299" s="10"/>
    </row>
    <row r="300" spans="2:2" ht="15.75" x14ac:dyDescent="0.25">
      <c r="B300" s="10"/>
    </row>
    <row r="301" spans="2:2" ht="15.75" x14ac:dyDescent="0.25">
      <c r="B301" s="10"/>
    </row>
    <row r="302" spans="2:2" ht="15.75" x14ac:dyDescent="0.25">
      <c r="B302" s="10"/>
    </row>
    <row r="303" spans="2:2" ht="15.75" x14ac:dyDescent="0.25">
      <c r="B303" s="10"/>
    </row>
    <row r="304" spans="2:2" ht="15.75" x14ac:dyDescent="0.25">
      <c r="B304" s="10"/>
    </row>
    <row r="305" spans="2:2" ht="15.75" x14ac:dyDescent="0.25">
      <c r="B305" s="10"/>
    </row>
    <row r="306" spans="2:2" ht="15.75" x14ac:dyDescent="0.25">
      <c r="B306" s="10"/>
    </row>
    <row r="307" spans="2:2" ht="15.75" x14ac:dyDescent="0.25">
      <c r="B307" s="10"/>
    </row>
    <row r="308" spans="2:2" ht="15.75" x14ac:dyDescent="0.25">
      <c r="B308" s="10"/>
    </row>
    <row r="309" spans="2:2" ht="15.75" x14ac:dyDescent="0.25">
      <c r="B309" s="10"/>
    </row>
    <row r="310" spans="2:2" ht="15.75" x14ac:dyDescent="0.25">
      <c r="B310" s="10"/>
    </row>
    <row r="311" spans="2:2" ht="15.75" x14ac:dyDescent="0.25">
      <c r="B311" s="10"/>
    </row>
    <row r="312" spans="2:2" ht="15.75" x14ac:dyDescent="0.25">
      <c r="B312" s="10"/>
    </row>
    <row r="313" spans="2:2" ht="15.75" x14ac:dyDescent="0.25">
      <c r="B313" s="10"/>
    </row>
    <row r="314" spans="2:2" ht="15.75" x14ac:dyDescent="0.25">
      <c r="B314" s="10"/>
    </row>
    <row r="315" spans="2:2" ht="15.75" x14ac:dyDescent="0.25">
      <c r="B315" s="10"/>
    </row>
    <row r="316" spans="2:2" ht="15.75" x14ac:dyDescent="0.25">
      <c r="B316" s="10"/>
    </row>
    <row r="317" spans="2:2" ht="15.75" x14ac:dyDescent="0.25">
      <c r="B317" s="10"/>
    </row>
    <row r="318" spans="2:2" ht="15.75" x14ac:dyDescent="0.25">
      <c r="B318" s="10"/>
    </row>
    <row r="319" spans="2:2" ht="15.75" x14ac:dyDescent="0.25">
      <c r="B319" s="10"/>
    </row>
    <row r="320" spans="2:2" ht="15.75" x14ac:dyDescent="0.25">
      <c r="B320" s="10"/>
    </row>
    <row r="321" spans="2:2" ht="15.75" x14ac:dyDescent="0.25">
      <c r="B321" s="10"/>
    </row>
    <row r="322" spans="2:2" ht="15.75" x14ac:dyDescent="0.25">
      <c r="B322" s="10"/>
    </row>
    <row r="323" spans="2:2" ht="15.75" x14ac:dyDescent="0.25">
      <c r="B323" s="10"/>
    </row>
    <row r="324" spans="2:2" ht="15.75" x14ac:dyDescent="0.25">
      <c r="B324" s="10"/>
    </row>
    <row r="325" spans="2:2" ht="15.75" x14ac:dyDescent="0.25">
      <c r="B325" s="10"/>
    </row>
    <row r="326" spans="2:2" ht="15.75" x14ac:dyDescent="0.25">
      <c r="B326" s="10"/>
    </row>
    <row r="327" spans="2:2" ht="15.75" x14ac:dyDescent="0.25">
      <c r="B327" s="10"/>
    </row>
    <row r="328" spans="2:2" ht="15.75" x14ac:dyDescent="0.25">
      <c r="B328" s="10"/>
    </row>
    <row r="329" spans="2:2" ht="15.75" x14ac:dyDescent="0.25">
      <c r="B329" s="10"/>
    </row>
    <row r="330" spans="2:2" ht="15.75" x14ac:dyDescent="0.25">
      <c r="B330" s="10"/>
    </row>
    <row r="331" spans="2:2" ht="15.75" x14ac:dyDescent="0.25">
      <c r="B331" s="10"/>
    </row>
    <row r="332" spans="2:2" ht="15.75" x14ac:dyDescent="0.25">
      <c r="B332" s="10"/>
    </row>
    <row r="333" spans="2:2" ht="15.75" x14ac:dyDescent="0.25">
      <c r="B333" s="10"/>
    </row>
    <row r="334" spans="2:2" ht="15.75" x14ac:dyDescent="0.25">
      <c r="B334" s="10"/>
    </row>
    <row r="335" spans="2:2" ht="15.75" x14ac:dyDescent="0.25">
      <c r="B335" s="10"/>
    </row>
    <row r="336" spans="2:2" ht="15.75" x14ac:dyDescent="0.25">
      <c r="B336" s="10"/>
    </row>
    <row r="337" spans="2:2" ht="15.75" x14ac:dyDescent="0.25">
      <c r="B337" s="10"/>
    </row>
    <row r="338" spans="2:2" ht="15.75" x14ac:dyDescent="0.25">
      <c r="B338" s="10"/>
    </row>
    <row r="339" spans="2:2" ht="15.75" x14ac:dyDescent="0.25">
      <c r="B339" s="10"/>
    </row>
    <row r="340" spans="2:2" ht="15.75" x14ac:dyDescent="0.25">
      <c r="B340" s="10"/>
    </row>
    <row r="341" spans="2:2" ht="15.75" x14ac:dyDescent="0.25">
      <c r="B341" s="10"/>
    </row>
    <row r="342" spans="2:2" ht="15.75" x14ac:dyDescent="0.25">
      <c r="B342" s="10"/>
    </row>
    <row r="343" spans="2:2" ht="15.75" x14ac:dyDescent="0.25">
      <c r="B343" s="10"/>
    </row>
    <row r="344" spans="2:2" ht="15.75" x14ac:dyDescent="0.25">
      <c r="B344" s="10"/>
    </row>
    <row r="345" spans="2:2" ht="15.75" x14ac:dyDescent="0.25">
      <c r="B345" s="10"/>
    </row>
    <row r="346" spans="2:2" ht="15.75" x14ac:dyDescent="0.25">
      <c r="B346" s="10"/>
    </row>
    <row r="347" spans="2:2" ht="15.75" x14ac:dyDescent="0.25">
      <c r="B347" s="10"/>
    </row>
    <row r="348" spans="2:2" ht="15.75" x14ac:dyDescent="0.25">
      <c r="B348" s="10"/>
    </row>
    <row r="349" spans="2:2" ht="15.75" x14ac:dyDescent="0.25">
      <c r="B349" s="10"/>
    </row>
    <row r="350" spans="2:2" ht="15.75" x14ac:dyDescent="0.25">
      <c r="B350" s="10"/>
    </row>
    <row r="351" spans="2:2" ht="15.75" x14ac:dyDescent="0.25">
      <c r="B351" s="10"/>
    </row>
    <row r="352" spans="2:2" ht="15.75" x14ac:dyDescent="0.25">
      <c r="B352" s="10"/>
    </row>
    <row r="353" spans="2:2" ht="15.75" x14ac:dyDescent="0.25">
      <c r="B353" s="10"/>
    </row>
    <row r="354" spans="2:2" ht="15.75" x14ac:dyDescent="0.25">
      <c r="B354" s="10"/>
    </row>
    <row r="355" spans="2:2" ht="15.75" x14ac:dyDescent="0.25">
      <c r="B355" s="10"/>
    </row>
    <row r="356" spans="2:2" ht="15.75" x14ac:dyDescent="0.25">
      <c r="B356" s="10"/>
    </row>
    <row r="357" spans="2:2" ht="15.75" x14ac:dyDescent="0.25">
      <c r="B357" s="10"/>
    </row>
    <row r="358" spans="2:2" ht="15.75" x14ac:dyDescent="0.25">
      <c r="B358" s="10"/>
    </row>
    <row r="359" spans="2:2" ht="15.75" x14ac:dyDescent="0.25">
      <c r="B359" s="10"/>
    </row>
    <row r="360" spans="2:2" ht="15.75" x14ac:dyDescent="0.25">
      <c r="B360" s="10"/>
    </row>
    <row r="361" spans="2:2" ht="15.75" x14ac:dyDescent="0.25">
      <c r="B361" s="10"/>
    </row>
    <row r="362" spans="2:2" ht="15.75" x14ac:dyDescent="0.25">
      <c r="B362" s="10"/>
    </row>
    <row r="363" spans="2:2" ht="15.75" x14ac:dyDescent="0.25">
      <c r="B363" s="10"/>
    </row>
    <row r="364" spans="2:2" ht="15.75" x14ac:dyDescent="0.25">
      <c r="B364" s="10"/>
    </row>
    <row r="365" spans="2:2" ht="15.75" x14ac:dyDescent="0.25">
      <c r="B365" s="10"/>
    </row>
    <row r="366" spans="2:2" ht="15.75" x14ac:dyDescent="0.25">
      <c r="B366" s="10"/>
    </row>
    <row r="367" spans="2:2" ht="15.75" x14ac:dyDescent="0.25">
      <c r="B367" s="10"/>
    </row>
    <row r="368" spans="2:2" ht="15.75" x14ac:dyDescent="0.25">
      <c r="B368" s="10"/>
    </row>
    <row r="369" spans="2:2" ht="15.75" x14ac:dyDescent="0.25">
      <c r="B369" s="10"/>
    </row>
    <row r="370" spans="2:2" ht="15.75" x14ac:dyDescent="0.25">
      <c r="B370" s="10"/>
    </row>
    <row r="371" spans="2:2" ht="15.75" x14ac:dyDescent="0.25">
      <c r="B371" s="10"/>
    </row>
    <row r="372" spans="2:2" ht="15.75" x14ac:dyDescent="0.25">
      <c r="B372" s="10"/>
    </row>
    <row r="373" spans="2:2" ht="15.75" x14ac:dyDescent="0.25">
      <c r="B373" s="10"/>
    </row>
    <row r="374" spans="2:2" ht="15.75" x14ac:dyDescent="0.25">
      <c r="B374" s="10"/>
    </row>
    <row r="375" spans="2:2" ht="15.75" x14ac:dyDescent="0.25">
      <c r="B375" s="10"/>
    </row>
    <row r="376" spans="2:2" ht="15.75" x14ac:dyDescent="0.25">
      <c r="B376" s="10"/>
    </row>
    <row r="377" spans="2:2" ht="15.75" x14ac:dyDescent="0.25">
      <c r="B377" s="10"/>
    </row>
    <row r="378" spans="2:2" ht="15.75" x14ac:dyDescent="0.25">
      <c r="B378" s="10"/>
    </row>
    <row r="379" spans="2:2" ht="15.75" x14ac:dyDescent="0.25">
      <c r="B379" s="10"/>
    </row>
    <row r="380" spans="2:2" ht="15.75" x14ac:dyDescent="0.25">
      <c r="B380" s="10"/>
    </row>
    <row r="381" spans="2:2" ht="15.75" x14ac:dyDescent="0.25">
      <c r="B381" s="10"/>
    </row>
    <row r="382" spans="2:2" ht="15.75" x14ac:dyDescent="0.25">
      <c r="B382" s="10"/>
    </row>
    <row r="383" spans="2:2" ht="15.75" x14ac:dyDescent="0.25">
      <c r="B383" s="10"/>
    </row>
    <row r="384" spans="2:2" ht="15.75" x14ac:dyDescent="0.25">
      <c r="B384" s="10"/>
    </row>
    <row r="385" spans="2:2" ht="15.75" x14ac:dyDescent="0.25">
      <c r="B385" s="10"/>
    </row>
    <row r="386" spans="2:2" ht="15.75" x14ac:dyDescent="0.25">
      <c r="B386" s="10"/>
    </row>
    <row r="387" spans="2:2" ht="15.75" x14ac:dyDescent="0.25">
      <c r="B387" s="10"/>
    </row>
    <row r="388" spans="2:2" ht="15.75" x14ac:dyDescent="0.25">
      <c r="B388" s="10"/>
    </row>
    <row r="389" spans="2:2" ht="15.75" x14ac:dyDescent="0.25">
      <c r="B389" s="10"/>
    </row>
    <row r="390" spans="2:2" ht="15.75" x14ac:dyDescent="0.25">
      <c r="B390" s="10"/>
    </row>
    <row r="391" spans="2:2" ht="15.75" x14ac:dyDescent="0.25">
      <c r="B391" s="10"/>
    </row>
    <row r="392" spans="2:2" ht="15.75" x14ac:dyDescent="0.25">
      <c r="B392" s="10"/>
    </row>
    <row r="393" spans="2:2" ht="15.75" x14ac:dyDescent="0.25">
      <c r="B393" s="10"/>
    </row>
    <row r="394" spans="2:2" ht="15.75" x14ac:dyDescent="0.25">
      <c r="B394" s="10"/>
    </row>
    <row r="395" spans="2:2" ht="15.75" x14ac:dyDescent="0.25">
      <c r="B395" s="10"/>
    </row>
    <row r="396" spans="2:2" ht="15.75" x14ac:dyDescent="0.25">
      <c r="B396" s="10"/>
    </row>
    <row r="397" spans="2:2" ht="15.75" x14ac:dyDescent="0.25">
      <c r="B397" s="10"/>
    </row>
    <row r="398" spans="2:2" ht="15.75" x14ac:dyDescent="0.25">
      <c r="B398" s="10"/>
    </row>
    <row r="399" spans="2:2" ht="15.75" x14ac:dyDescent="0.25">
      <c r="B399" s="10"/>
    </row>
    <row r="400" spans="2:2" ht="15.75" x14ac:dyDescent="0.25">
      <c r="B400" s="10"/>
    </row>
    <row r="401" spans="2:2" ht="15.75" x14ac:dyDescent="0.25">
      <c r="B401" s="10"/>
    </row>
    <row r="402" spans="2:2" ht="15.75" x14ac:dyDescent="0.25">
      <c r="B402" s="10"/>
    </row>
    <row r="403" spans="2:2" ht="15.75" x14ac:dyDescent="0.25">
      <c r="B403" s="10"/>
    </row>
    <row r="404" spans="2:2" ht="15.75" x14ac:dyDescent="0.25">
      <c r="B404" s="10"/>
    </row>
    <row r="405" spans="2:2" ht="15.75" x14ac:dyDescent="0.25">
      <c r="B405" s="10"/>
    </row>
    <row r="406" spans="2:2" ht="15.75" x14ac:dyDescent="0.25">
      <c r="B406" s="10"/>
    </row>
    <row r="407" spans="2:2" ht="15.75" x14ac:dyDescent="0.25">
      <c r="B407" s="10"/>
    </row>
    <row r="408" spans="2:2" ht="15.75" x14ac:dyDescent="0.25">
      <c r="B408" s="10"/>
    </row>
    <row r="409" spans="2:2" ht="15.75" x14ac:dyDescent="0.25">
      <c r="B409" s="10"/>
    </row>
    <row r="410" spans="2:2" ht="15.75" x14ac:dyDescent="0.25">
      <c r="B410" s="10"/>
    </row>
    <row r="411" spans="2:2" ht="15.75" x14ac:dyDescent="0.25">
      <c r="B411" s="10"/>
    </row>
    <row r="412" spans="2:2" ht="15.75" x14ac:dyDescent="0.25">
      <c r="B412" s="10"/>
    </row>
    <row r="413" spans="2:2" ht="15.75" x14ac:dyDescent="0.25">
      <c r="B413" s="10"/>
    </row>
    <row r="414" spans="2:2" ht="15.75" x14ac:dyDescent="0.25">
      <c r="B414" s="10"/>
    </row>
    <row r="415" spans="2:2" ht="15.75" x14ac:dyDescent="0.25">
      <c r="B415" s="10"/>
    </row>
    <row r="416" spans="2:2" ht="15.75" x14ac:dyDescent="0.25">
      <c r="B416" s="10"/>
    </row>
    <row r="417" spans="2:2" ht="15.75" x14ac:dyDescent="0.25">
      <c r="B417" s="10"/>
    </row>
    <row r="418" spans="2:2" ht="15.75" x14ac:dyDescent="0.25">
      <c r="B418" s="10"/>
    </row>
    <row r="419" spans="2:2" ht="15.75" x14ac:dyDescent="0.25">
      <c r="B419" s="10"/>
    </row>
    <row r="420" spans="2:2" ht="15.75" x14ac:dyDescent="0.25">
      <c r="B420" s="10"/>
    </row>
    <row r="421" spans="2:2" ht="15.75" x14ac:dyDescent="0.25">
      <c r="B421" s="10"/>
    </row>
    <row r="422" spans="2:2" ht="15.75" x14ac:dyDescent="0.25">
      <c r="B422" s="10"/>
    </row>
    <row r="423" spans="2:2" ht="15.75" x14ac:dyDescent="0.25">
      <c r="B423" s="10"/>
    </row>
    <row r="424" spans="2:2" ht="15.75" x14ac:dyDescent="0.25">
      <c r="B424" s="10"/>
    </row>
    <row r="425" spans="2:2" ht="15.75" x14ac:dyDescent="0.25">
      <c r="B425" s="10"/>
    </row>
    <row r="426" spans="2:2" ht="15.75" x14ac:dyDescent="0.25">
      <c r="B426" s="10"/>
    </row>
    <row r="427" spans="2:2" ht="15.75" x14ac:dyDescent="0.25">
      <c r="B427" s="10"/>
    </row>
    <row r="428" spans="2:2" ht="15.75" x14ac:dyDescent="0.25">
      <c r="B428" s="10"/>
    </row>
    <row r="429" spans="2:2" ht="15.75" x14ac:dyDescent="0.25">
      <c r="B429" s="10"/>
    </row>
    <row r="430" spans="2:2" ht="15.75" x14ac:dyDescent="0.25">
      <c r="B430" s="10"/>
    </row>
    <row r="431" spans="2:2" ht="15.75" x14ac:dyDescent="0.25">
      <c r="B431" s="10"/>
    </row>
    <row r="432" spans="2:2" ht="15.75" x14ac:dyDescent="0.25">
      <c r="B432" s="10"/>
    </row>
    <row r="433" spans="2:2" ht="15.75" x14ac:dyDescent="0.25">
      <c r="B433" s="10"/>
    </row>
    <row r="434" spans="2:2" ht="15.75" x14ac:dyDescent="0.25">
      <c r="B434" s="10"/>
    </row>
    <row r="435" spans="2:2" ht="15.75" x14ac:dyDescent="0.25">
      <c r="B435" s="10"/>
    </row>
    <row r="436" spans="2:2" ht="15.75" x14ac:dyDescent="0.25">
      <c r="B436" s="10"/>
    </row>
    <row r="437" spans="2:2" ht="15.75" x14ac:dyDescent="0.25">
      <c r="B437" s="10"/>
    </row>
    <row r="438" spans="2:2" ht="15.75" x14ac:dyDescent="0.25">
      <c r="B438" s="10"/>
    </row>
    <row r="439" spans="2:2" ht="15.75" x14ac:dyDescent="0.25">
      <c r="B439" s="10"/>
    </row>
    <row r="440" spans="2:2" ht="15.75" x14ac:dyDescent="0.25">
      <c r="B440" s="10"/>
    </row>
    <row r="441" spans="2:2" ht="15.75" x14ac:dyDescent="0.25">
      <c r="B441" s="10"/>
    </row>
    <row r="442" spans="2:2" ht="15.75" x14ac:dyDescent="0.25">
      <c r="B442" s="10"/>
    </row>
    <row r="443" spans="2:2" ht="15.75" x14ac:dyDescent="0.25">
      <c r="B443" s="10"/>
    </row>
    <row r="444" spans="2:2" ht="15.75" x14ac:dyDescent="0.25">
      <c r="B444" s="10"/>
    </row>
    <row r="445" spans="2:2" ht="15.75" x14ac:dyDescent="0.25">
      <c r="B445" s="10"/>
    </row>
    <row r="446" spans="2:2" ht="15.75" x14ac:dyDescent="0.25">
      <c r="B446" s="10"/>
    </row>
    <row r="447" spans="2:2" ht="15.75" x14ac:dyDescent="0.25">
      <c r="B447" s="10"/>
    </row>
    <row r="448" spans="2:2" ht="15.75" x14ac:dyDescent="0.25">
      <c r="B448" s="10"/>
    </row>
    <row r="449" spans="2:2" ht="15.75" x14ac:dyDescent="0.25">
      <c r="B449" s="10"/>
    </row>
    <row r="450" spans="2:2" ht="15.75" x14ac:dyDescent="0.25">
      <c r="B450" s="10"/>
    </row>
    <row r="451" spans="2:2" ht="15.75" x14ac:dyDescent="0.25">
      <c r="B451" s="10"/>
    </row>
    <row r="452" spans="2:2" ht="15.75" x14ac:dyDescent="0.25">
      <c r="B452" s="10"/>
    </row>
    <row r="453" spans="2:2" ht="15.75" x14ac:dyDescent="0.25">
      <c r="B453" s="10"/>
    </row>
    <row r="454" spans="2:2" ht="15.75" x14ac:dyDescent="0.25">
      <c r="B454" s="10"/>
    </row>
    <row r="455" spans="2:2" ht="15.75" x14ac:dyDescent="0.25">
      <c r="B455" s="10"/>
    </row>
    <row r="456" spans="2:2" ht="15.75" x14ac:dyDescent="0.25">
      <c r="B456" s="10"/>
    </row>
    <row r="457" spans="2:2" ht="15.75" x14ac:dyDescent="0.25">
      <c r="B457" s="10"/>
    </row>
    <row r="458" spans="2:2" ht="15.75" x14ac:dyDescent="0.25">
      <c r="B458" s="10"/>
    </row>
    <row r="459" spans="2:2" ht="15.75" x14ac:dyDescent="0.25">
      <c r="B459" s="10"/>
    </row>
    <row r="460" spans="2:2" ht="15.75" x14ac:dyDescent="0.25">
      <c r="B460" s="10"/>
    </row>
    <row r="461" spans="2:2" ht="15.75" x14ac:dyDescent="0.25">
      <c r="B461" s="10"/>
    </row>
    <row r="462" spans="2:2" ht="15.75" x14ac:dyDescent="0.25">
      <c r="B462" s="10"/>
    </row>
    <row r="463" spans="2:2" ht="15.75" x14ac:dyDescent="0.25">
      <c r="B463" s="10"/>
    </row>
    <row r="464" spans="2:2" ht="15.75" x14ac:dyDescent="0.25">
      <c r="B464" s="10"/>
    </row>
    <row r="465" spans="2:2" ht="15.75" x14ac:dyDescent="0.25">
      <c r="B465" s="10"/>
    </row>
    <row r="466" spans="2:2" ht="15.75" x14ac:dyDescent="0.25">
      <c r="B466" s="10"/>
    </row>
    <row r="467" spans="2:2" ht="15.75" x14ac:dyDescent="0.25">
      <c r="B467" s="10"/>
    </row>
    <row r="468" spans="2:2" ht="15.75" x14ac:dyDescent="0.25">
      <c r="B468" s="10"/>
    </row>
    <row r="469" spans="2:2" ht="15.75" x14ac:dyDescent="0.25">
      <c r="B469" s="10"/>
    </row>
    <row r="470" spans="2:2" ht="15.75" x14ac:dyDescent="0.25">
      <c r="B470" s="10"/>
    </row>
    <row r="471" spans="2:2" ht="15.75" x14ac:dyDescent="0.25">
      <c r="B471" s="10"/>
    </row>
    <row r="472" spans="2:2" ht="15.75" x14ac:dyDescent="0.25">
      <c r="B472" s="10"/>
    </row>
    <row r="473" spans="2:2" ht="15.75" x14ac:dyDescent="0.25">
      <c r="B473" s="10"/>
    </row>
    <row r="474" spans="2:2" ht="15.75" x14ac:dyDescent="0.25">
      <c r="B474" s="10"/>
    </row>
    <row r="475" spans="2:2" ht="15.75" x14ac:dyDescent="0.25">
      <c r="B475" s="10"/>
    </row>
    <row r="476" spans="2:2" ht="15.75" x14ac:dyDescent="0.25">
      <c r="B476" s="10"/>
    </row>
    <row r="477" spans="2:2" ht="15.75" x14ac:dyDescent="0.25">
      <c r="B477" s="10"/>
    </row>
    <row r="478" spans="2:2" ht="15.75" x14ac:dyDescent="0.25">
      <c r="B478" s="10"/>
    </row>
  </sheetData>
  <mergeCells count="1">
    <mergeCell ref="A1:B1"/>
  </mergeCells>
  <phoneticPr fontId="3" type="noConversion"/>
  <pageMargins left="0.9055118110236221" right="0" top="0.98425196850393704" bottom="0.98425196850393704" header="0.47244094488188981" footer="0.51181102362204722"/>
  <pageSetup paperSize="9" scale="73" orientation="portrait" r:id="rId1"/>
  <headerFooter alignWithMargins="0">
    <oddHeader>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Munka16">
    <pageSetUpPr fitToPage="1"/>
  </sheetPr>
  <dimension ref="A1:J22"/>
  <sheetViews>
    <sheetView workbookViewId="0">
      <selection activeCell="A10" sqref="A10:J10"/>
    </sheetView>
  </sheetViews>
  <sheetFormatPr defaultRowHeight="12.75" x14ac:dyDescent="0.2"/>
  <cols>
    <col min="3" max="3" width="13.5703125" customWidth="1"/>
    <col min="4" max="4" width="15.42578125" customWidth="1"/>
    <col min="5" max="5" width="4.7109375" customWidth="1"/>
    <col min="9" max="9" width="2.5703125" customWidth="1"/>
    <col min="10" max="10" width="14.5703125" customWidth="1"/>
  </cols>
  <sheetData>
    <row r="1" spans="1:10" ht="30.75" customHeight="1" thickBot="1" x14ac:dyDescent="0.25">
      <c r="A1" s="2720" t="s">
        <v>121</v>
      </c>
      <c r="B1" s="2721"/>
      <c r="C1" s="2721"/>
      <c r="D1" s="2721"/>
      <c r="E1" s="2721"/>
      <c r="F1" s="2721"/>
      <c r="G1" s="2721"/>
      <c r="H1" s="2721"/>
      <c r="I1" s="2721"/>
      <c r="J1" s="2722"/>
    </row>
    <row r="2" spans="1:10" ht="0.75" customHeight="1" x14ac:dyDescent="0.2">
      <c r="A2" s="137"/>
      <c r="B2" s="143"/>
      <c r="C2" s="61"/>
      <c r="D2" s="61"/>
      <c r="E2" s="61"/>
      <c r="F2" s="61"/>
      <c r="G2" s="61"/>
      <c r="H2" s="61"/>
      <c r="I2" s="61"/>
      <c r="J2" s="138"/>
    </row>
    <row r="3" spans="1:10" ht="1.5" customHeight="1" x14ac:dyDescent="0.2">
      <c r="A3" s="137"/>
      <c r="B3" s="61"/>
      <c r="C3" s="61"/>
      <c r="D3" s="61"/>
      <c r="E3" s="61"/>
      <c r="F3" s="61"/>
      <c r="G3" s="61"/>
      <c r="H3" s="61"/>
      <c r="I3" s="61"/>
      <c r="J3" s="138"/>
    </row>
    <row r="4" spans="1:10" ht="1.5" customHeight="1" x14ac:dyDescent="0.2">
      <c r="A4" s="137"/>
      <c r="B4" s="61"/>
      <c r="C4" s="61"/>
      <c r="D4" s="61"/>
      <c r="E4" s="61"/>
      <c r="F4" s="61"/>
      <c r="G4" s="61"/>
      <c r="H4" s="61"/>
      <c r="I4" s="61"/>
      <c r="J4" s="138"/>
    </row>
    <row r="5" spans="1:10" ht="1.5" customHeight="1" x14ac:dyDescent="0.2">
      <c r="A5" s="137"/>
      <c r="B5" s="61"/>
      <c r="C5" s="61"/>
      <c r="D5" s="61"/>
      <c r="E5" s="61"/>
      <c r="F5" s="61"/>
      <c r="G5" s="61"/>
      <c r="H5" s="61"/>
      <c r="I5" s="61"/>
      <c r="J5" s="138"/>
    </row>
    <row r="6" spans="1:10" ht="1.5" customHeight="1" x14ac:dyDescent="0.2">
      <c r="A6" s="137"/>
      <c r="B6" s="61"/>
      <c r="C6" s="61"/>
      <c r="D6" s="61"/>
      <c r="E6" s="61"/>
      <c r="F6" s="61"/>
      <c r="G6" s="61"/>
      <c r="H6" s="61"/>
      <c r="I6" s="61"/>
      <c r="J6" s="138"/>
    </row>
    <row r="7" spans="1:10" x14ac:dyDescent="0.2">
      <c r="A7" s="137"/>
      <c r="B7" s="61"/>
      <c r="C7" s="61"/>
      <c r="D7" s="61"/>
      <c r="E7" s="61"/>
      <c r="F7" s="61"/>
      <c r="G7" s="61"/>
      <c r="H7" s="61"/>
      <c r="I7" s="61"/>
      <c r="J7" s="138"/>
    </row>
    <row r="8" spans="1:10" ht="13.5" thickBot="1" x14ac:dyDescent="0.25">
      <c r="A8" s="199"/>
      <c r="B8" s="61"/>
      <c r="C8" s="61"/>
      <c r="D8" s="61"/>
      <c r="E8" s="61"/>
      <c r="F8" s="61"/>
      <c r="G8" s="61"/>
      <c r="H8" s="61"/>
      <c r="I8" s="61"/>
      <c r="J8" s="142"/>
    </row>
    <row r="9" spans="1:10" ht="23.25" customHeight="1" x14ac:dyDescent="0.2">
      <c r="A9" s="2723"/>
      <c r="B9" s="2724"/>
      <c r="C9" s="2724"/>
      <c r="D9" s="2724"/>
      <c r="E9" s="2724"/>
      <c r="F9" s="2724"/>
      <c r="G9" s="2724"/>
      <c r="H9" s="2724"/>
      <c r="I9" s="2724"/>
      <c r="J9" s="2725"/>
    </row>
    <row r="10" spans="1:10" ht="18" customHeight="1" x14ac:dyDescent="0.2">
      <c r="A10" s="2726" t="s">
        <v>604</v>
      </c>
      <c r="B10" s="2727"/>
      <c r="C10" s="2727"/>
      <c r="D10" s="2727"/>
      <c r="E10" s="2727"/>
      <c r="F10" s="2727"/>
      <c r="G10" s="2727"/>
      <c r="H10" s="2727"/>
      <c r="I10" s="2727"/>
      <c r="J10" s="2728"/>
    </row>
    <row r="11" spans="1:10" x14ac:dyDescent="0.2">
      <c r="A11" s="139"/>
      <c r="B11" s="63" t="s">
        <v>53</v>
      </c>
      <c r="C11" s="62"/>
      <c r="D11" s="62"/>
      <c r="E11" s="61"/>
      <c r="F11" s="64"/>
      <c r="G11" s="63" t="s">
        <v>54</v>
      </c>
      <c r="H11" s="64"/>
      <c r="I11" s="64"/>
      <c r="J11" s="140"/>
    </row>
    <row r="12" spans="1:10" x14ac:dyDescent="0.2">
      <c r="A12" s="2717" t="s">
        <v>55</v>
      </c>
      <c r="B12" s="2718"/>
      <c r="C12" s="2718"/>
      <c r="D12" s="171">
        <f>14999991*0.85</f>
        <v>12749992.35</v>
      </c>
      <c r="E12" s="61"/>
      <c r="F12" s="2719" t="s">
        <v>122</v>
      </c>
      <c r="G12" s="2718"/>
      <c r="H12" s="2718"/>
      <c r="I12" s="2718"/>
      <c r="J12" s="173">
        <f>29022126/1.27</f>
        <v>22852067.716535434</v>
      </c>
    </row>
    <row r="13" spans="1:10" x14ac:dyDescent="0.2">
      <c r="A13" s="1080" t="s">
        <v>602</v>
      </c>
      <c r="B13" s="1081"/>
      <c r="C13" s="1081"/>
      <c r="D13" s="1082">
        <f>14999991-D12</f>
        <v>2249998.6500000004</v>
      </c>
      <c r="E13" s="61"/>
      <c r="F13" s="1083"/>
      <c r="G13" s="1087"/>
      <c r="H13" s="1085"/>
      <c r="I13" s="1086"/>
      <c r="J13" s="173"/>
    </row>
    <row r="14" spans="1:10" ht="13.5" thickBot="1" x14ac:dyDescent="0.25">
      <c r="A14" s="2715" t="s">
        <v>56</v>
      </c>
      <c r="B14" s="2716"/>
      <c r="C14" s="2716"/>
      <c r="D14" s="172">
        <f>J12+J14-D12-D13</f>
        <v>14022135</v>
      </c>
      <c r="E14" s="141"/>
      <c r="F14" s="198" t="s">
        <v>140</v>
      </c>
      <c r="G14" s="1088"/>
      <c r="H14" s="141"/>
      <c r="I14" s="1084"/>
      <c r="J14" s="142">
        <f>J12*0.27</f>
        <v>6170058.2834645677</v>
      </c>
    </row>
    <row r="15" spans="1:10" x14ac:dyDescent="0.2">
      <c r="A15" s="61"/>
      <c r="B15" s="61"/>
      <c r="C15" s="61"/>
      <c r="D15" s="61"/>
      <c r="E15" s="61"/>
      <c r="F15" s="61"/>
      <c r="G15" s="61"/>
      <c r="H15" s="61"/>
      <c r="I15" s="61"/>
      <c r="J15" s="61"/>
    </row>
    <row r="16" spans="1:10" x14ac:dyDescent="0.2">
      <c r="A16" s="61"/>
      <c r="B16" s="61"/>
      <c r="C16" s="61"/>
      <c r="D16" s="61"/>
      <c r="E16" s="61"/>
      <c r="F16" s="61"/>
      <c r="G16" s="61"/>
      <c r="H16" s="61"/>
      <c r="I16" s="61"/>
      <c r="J16" s="61"/>
    </row>
    <row r="17" spans="1:10" x14ac:dyDescent="0.2">
      <c r="A17" s="61"/>
      <c r="B17" s="61"/>
      <c r="C17" s="61"/>
      <c r="D17" s="61"/>
      <c r="E17" s="61"/>
      <c r="F17" s="61"/>
      <c r="G17" s="61"/>
      <c r="H17" s="61"/>
      <c r="I17" s="61"/>
      <c r="J17" s="61"/>
    </row>
    <row r="18" spans="1:10" ht="12.75" customHeight="1" x14ac:dyDescent="0.2">
      <c r="A18" s="2726" t="s">
        <v>603</v>
      </c>
      <c r="B18" s="2727"/>
      <c r="C18" s="2727"/>
      <c r="D18" s="2727"/>
      <c r="E18" s="2727"/>
      <c r="F18" s="2727"/>
      <c r="G18" s="2727"/>
      <c r="H18" s="2727"/>
      <c r="I18" s="2727"/>
      <c r="J18" s="2728"/>
    </row>
    <row r="19" spans="1:10" x14ac:dyDescent="0.2">
      <c r="A19" s="139"/>
      <c r="B19" s="63" t="s">
        <v>53</v>
      </c>
      <c r="C19" s="62"/>
      <c r="D19" s="62"/>
      <c r="E19" s="61"/>
      <c r="F19" s="64"/>
      <c r="G19" s="63" t="s">
        <v>54</v>
      </c>
      <c r="H19" s="64"/>
      <c r="I19" s="64"/>
      <c r="J19" s="140"/>
    </row>
    <row r="20" spans="1:10" x14ac:dyDescent="0.2">
      <c r="A20" s="2717" t="s">
        <v>55</v>
      </c>
      <c r="B20" s="2718"/>
      <c r="C20" s="2718"/>
      <c r="D20" s="171">
        <f>12700000*0.85</f>
        <v>10795000</v>
      </c>
      <c r="E20" s="61"/>
      <c r="F20" s="2719" t="s">
        <v>122</v>
      </c>
      <c r="G20" s="2718"/>
      <c r="H20" s="2718"/>
      <c r="I20" s="2718"/>
      <c r="J20" s="173">
        <v>10000000</v>
      </c>
    </row>
    <row r="21" spans="1:10" x14ac:dyDescent="0.2">
      <c r="A21" s="1080" t="s">
        <v>602</v>
      </c>
      <c r="B21" s="1081"/>
      <c r="C21" s="1081"/>
      <c r="D21" s="1082">
        <f>12700000-D20</f>
        <v>1905000</v>
      </c>
      <c r="E21" s="61"/>
      <c r="F21" s="1083"/>
      <c r="G21" s="1087"/>
      <c r="H21" s="1085"/>
      <c r="I21" s="1086"/>
      <c r="J21" s="173"/>
    </row>
    <row r="22" spans="1:10" ht="13.5" thickBot="1" x14ac:dyDescent="0.25">
      <c r="A22" s="2715" t="s">
        <v>56</v>
      </c>
      <c r="B22" s="2716"/>
      <c r="C22" s="2716"/>
      <c r="D22" s="172">
        <f>J20+J22-D20-D21</f>
        <v>0</v>
      </c>
      <c r="E22" s="141"/>
      <c r="F22" s="198" t="s">
        <v>140</v>
      </c>
      <c r="G22" s="1088"/>
      <c r="H22" s="141"/>
      <c r="I22" s="1084"/>
      <c r="J22" s="142">
        <f>J20*0.27</f>
        <v>2700000</v>
      </c>
    </row>
  </sheetData>
  <mergeCells count="10">
    <mergeCell ref="A22:C22"/>
    <mergeCell ref="A12:C12"/>
    <mergeCell ref="F12:I12"/>
    <mergeCell ref="A14:C14"/>
    <mergeCell ref="A1:J1"/>
    <mergeCell ref="A9:J9"/>
    <mergeCell ref="A10:J10"/>
    <mergeCell ref="A18:J18"/>
    <mergeCell ref="A20:C20"/>
    <mergeCell ref="F20:I20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91" orientation="portrait" r:id="rId1"/>
  <headerFooter>
    <oddHeader>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T1089"/>
  <sheetViews>
    <sheetView topLeftCell="A255" workbookViewId="0">
      <selection activeCell="E226" sqref="E226"/>
    </sheetView>
  </sheetViews>
  <sheetFormatPr defaultRowHeight="12.75" x14ac:dyDescent="0.2"/>
  <cols>
    <col min="1" max="1" width="7.140625" customWidth="1"/>
    <col min="2" max="2" width="16.42578125" customWidth="1"/>
    <col min="3" max="3" width="16.42578125" style="110" bestFit="1" customWidth="1"/>
    <col min="4" max="4" width="15.5703125" style="110" customWidth="1"/>
    <col min="5" max="5" width="14.85546875" style="110" bestFit="1" customWidth="1"/>
    <col min="6" max="6" width="18.140625" style="110" bestFit="1" customWidth="1"/>
    <col min="7" max="8" width="14.85546875" style="110" bestFit="1" customWidth="1"/>
    <col min="9" max="9" width="19.7109375" style="110" bestFit="1" customWidth="1"/>
    <col min="10" max="10" width="21.28515625" style="110" bestFit="1" customWidth="1"/>
    <col min="11" max="11" width="14.85546875" style="110" bestFit="1" customWidth="1"/>
    <col min="12" max="12" width="12.85546875" style="110" customWidth="1"/>
    <col min="13" max="13" width="17.5703125" style="110" bestFit="1" customWidth="1"/>
    <col min="14" max="14" width="16.42578125" style="110" bestFit="1" customWidth="1"/>
    <col min="15" max="16" width="0.5703125" style="110" customWidth="1"/>
    <col min="17" max="17" width="15.28515625" style="110" bestFit="1" customWidth="1"/>
    <col min="18" max="18" width="11.7109375" style="110" customWidth="1"/>
    <col min="19" max="20" width="9.140625" style="110"/>
  </cols>
  <sheetData>
    <row r="1" spans="1:20" s="1394" customFormat="1" ht="32.25" customHeight="1" thickBot="1" x14ac:dyDescent="0.3">
      <c r="A1" s="2729" t="s">
        <v>537</v>
      </c>
      <c r="B1" s="2730"/>
      <c r="C1" s="2730"/>
      <c r="D1" s="2730"/>
      <c r="E1" s="2730"/>
      <c r="F1" s="2730"/>
      <c r="G1" s="2730"/>
      <c r="H1" s="2730"/>
      <c r="I1" s="2730"/>
      <c r="J1" s="2730"/>
      <c r="K1" s="2730"/>
      <c r="L1" s="2731"/>
      <c r="M1" s="1391"/>
      <c r="N1" s="1391"/>
      <c r="O1" s="1392"/>
      <c r="P1" s="1392"/>
      <c r="Q1" s="1393"/>
      <c r="R1" s="1393"/>
      <c r="S1" s="1393"/>
      <c r="T1" s="1393"/>
    </row>
    <row r="2" spans="1:20" s="1394" customFormat="1" ht="15" customHeight="1" x14ac:dyDescent="0.25">
      <c r="A2" s="1395"/>
      <c r="B2" s="1395"/>
      <c r="C2" s="1396"/>
      <c r="D2" s="1397"/>
      <c r="E2" s="1397"/>
      <c r="F2" s="1397"/>
      <c r="G2" s="1397"/>
      <c r="H2" s="1397"/>
      <c r="I2" s="1397"/>
      <c r="J2" s="1397"/>
      <c r="K2" s="1398"/>
      <c r="L2" s="1399"/>
      <c r="M2" s="1400"/>
      <c r="N2" s="1401"/>
      <c r="O2" s="1402"/>
      <c r="P2" s="1402"/>
      <c r="Q2" s="1393"/>
      <c r="R2" s="1393"/>
      <c r="S2" s="1393"/>
      <c r="T2" s="1393"/>
    </row>
    <row r="3" spans="1:20" s="1394" customFormat="1" ht="18.75" x14ac:dyDescent="0.2">
      <c r="A3" s="1403" t="s">
        <v>186</v>
      </c>
      <c r="B3" s="1404" t="s">
        <v>187</v>
      </c>
      <c r="C3" s="1405" t="s">
        <v>188</v>
      </c>
      <c r="D3" s="1405" t="s">
        <v>189</v>
      </c>
      <c r="E3" s="1405" t="s">
        <v>107</v>
      </c>
      <c r="F3" s="1405" t="s">
        <v>191</v>
      </c>
      <c r="G3" s="1405" t="s">
        <v>192</v>
      </c>
      <c r="H3" s="1405" t="s">
        <v>108</v>
      </c>
      <c r="I3" s="1405" t="s">
        <v>190</v>
      </c>
      <c r="J3" s="1405" t="s">
        <v>354</v>
      </c>
      <c r="K3" s="1406" t="s">
        <v>109</v>
      </c>
      <c r="L3" s="1407" t="s">
        <v>33</v>
      </c>
    </row>
    <row r="4" spans="1:20" s="1394" customFormat="1" ht="15" customHeight="1" thickBot="1" x14ac:dyDescent="0.25">
      <c r="A4" s="2738" t="s">
        <v>150</v>
      </c>
      <c r="B4" s="2739"/>
      <c r="C4" s="1408"/>
      <c r="D4" s="1408"/>
      <c r="E4" s="1408"/>
      <c r="F4" s="1408"/>
      <c r="G4" s="1408"/>
      <c r="H4" s="1408"/>
      <c r="I4" s="1408"/>
      <c r="J4" s="1408"/>
      <c r="K4" s="1409"/>
      <c r="L4" s="1410"/>
    </row>
    <row r="5" spans="1:20" s="1394" customFormat="1" ht="18.75" x14ac:dyDescent="0.2">
      <c r="A5" s="1411" t="s">
        <v>201</v>
      </c>
      <c r="B5" s="1412" t="s">
        <v>350</v>
      </c>
      <c r="C5" s="1413"/>
      <c r="D5" s="1413"/>
      <c r="E5" s="1413"/>
      <c r="F5" s="1413"/>
      <c r="G5" s="1413"/>
      <c r="H5" s="1413"/>
      <c r="I5" s="1413"/>
      <c r="J5" s="1413"/>
      <c r="K5" s="1414"/>
      <c r="L5" s="1415"/>
    </row>
    <row r="6" spans="1:20" s="1394" customFormat="1" ht="15" customHeight="1" x14ac:dyDescent="0.2">
      <c r="A6" s="1627"/>
      <c r="B6" s="1628" t="s">
        <v>324</v>
      </c>
      <c r="C6" s="1427">
        <f>SUM('5.a.sz. melléklet'!C7)</f>
        <v>4895000</v>
      </c>
      <c r="D6" s="1427"/>
      <c r="E6" s="1427"/>
      <c r="F6" s="1427"/>
      <c r="G6" s="1427">
        <f>SUM('5.a.sz. melléklet'!G7)</f>
        <v>0</v>
      </c>
      <c r="H6" s="1427"/>
      <c r="I6" s="1427"/>
      <c r="J6" s="1427"/>
      <c r="K6" s="1428"/>
      <c r="L6" s="1429">
        <f>SUM(C6:K6)</f>
        <v>4895000</v>
      </c>
    </row>
    <row r="7" spans="1:20" s="1394" customFormat="1" ht="15" customHeight="1" x14ac:dyDescent="0.2">
      <c r="A7" s="1629"/>
      <c r="B7" s="1630" t="s">
        <v>325</v>
      </c>
      <c r="C7" s="1442">
        <f>SUM('5.a.sz. melléklet'!C8)</f>
        <v>4895000</v>
      </c>
      <c r="D7" s="1442"/>
      <c r="E7" s="1442"/>
      <c r="F7" s="1442"/>
      <c r="G7" s="1442"/>
      <c r="H7" s="1442"/>
      <c r="I7" s="1442"/>
      <c r="J7" s="1442"/>
      <c r="K7" s="1443"/>
      <c r="L7" s="1431">
        <f>SUM(C7:K7)</f>
        <v>4895000</v>
      </c>
    </row>
    <row r="8" spans="1:20" s="1425" customFormat="1" ht="15" customHeight="1" thickBot="1" x14ac:dyDescent="0.25">
      <c r="A8" s="1655"/>
      <c r="B8" s="1450" t="s">
        <v>323</v>
      </c>
      <c r="C8" s="1451">
        <f>'5.a.sz. melléklet'!C9</f>
        <v>5575208</v>
      </c>
      <c r="D8" s="1451"/>
      <c r="E8" s="1451"/>
      <c r="F8" s="1451"/>
      <c r="G8" s="1451"/>
      <c r="H8" s="1451"/>
      <c r="I8" s="1451"/>
      <c r="J8" s="1451"/>
      <c r="K8" s="1656"/>
      <c r="L8" s="1452">
        <f>SUM(C8:K8)</f>
        <v>5575208</v>
      </c>
    </row>
    <row r="9" spans="1:20" s="1394" customFormat="1" ht="18.75" x14ac:dyDescent="0.2">
      <c r="A9" s="1440" t="s">
        <v>211</v>
      </c>
      <c r="B9" s="1441" t="s">
        <v>253</v>
      </c>
      <c r="C9" s="1442"/>
      <c r="D9" s="1442"/>
      <c r="E9" s="1442"/>
      <c r="F9" s="1442"/>
      <c r="G9" s="1442"/>
      <c r="H9" s="1442"/>
      <c r="I9" s="1442"/>
      <c r="J9" s="1442"/>
      <c r="K9" s="1443"/>
      <c r="L9" s="1431"/>
    </row>
    <row r="10" spans="1:20" s="1394" customFormat="1" ht="15" customHeight="1" x14ac:dyDescent="0.2">
      <c r="A10" s="1627"/>
      <c r="B10" s="1628" t="s">
        <v>324</v>
      </c>
      <c r="C10" s="1427">
        <f>SUM('5.a.sz. melléklet'!C11)</f>
        <v>52068000</v>
      </c>
      <c r="D10" s="1427"/>
      <c r="E10" s="1427">
        <f>SUM('5.a.sz. melléklet'!E11)</f>
        <v>0</v>
      </c>
      <c r="F10" s="1427">
        <f>SUM('5.a.sz. melléklet'!F11)</f>
        <v>12700000</v>
      </c>
      <c r="G10" s="1427">
        <f>SUM('5.a.sz. melléklet'!G11)</f>
        <v>158290848</v>
      </c>
      <c r="H10" s="1427">
        <f>SUM('5.a.sz. melléklet'!H11)</f>
        <v>0</v>
      </c>
      <c r="I10" s="1427">
        <f>SUM('5.a.sz. melléklet'!I11)</f>
        <v>196528000</v>
      </c>
      <c r="J10" s="1427"/>
      <c r="K10" s="1428"/>
      <c r="L10" s="1429">
        <f>SUM(C10:K10)</f>
        <v>419586848</v>
      </c>
    </row>
    <row r="11" spans="1:20" s="1394" customFormat="1" ht="15" customHeight="1" x14ac:dyDescent="0.2">
      <c r="A11" s="1629"/>
      <c r="B11" s="1630" t="s">
        <v>325</v>
      </c>
      <c r="C11" s="1442">
        <f>SUM('5.a.sz. melléklet'!C12)</f>
        <v>52068000</v>
      </c>
      <c r="D11" s="1442"/>
      <c r="E11" s="1442">
        <f>SUM('5.a.sz. melléklet'!E12)</f>
        <v>0</v>
      </c>
      <c r="F11" s="1442">
        <f>SUM('5.a.sz. melléklet'!F12)</f>
        <v>12700000</v>
      </c>
      <c r="G11" s="1442">
        <f>SUM('5.a.sz. melléklet'!G12)</f>
        <v>158290848</v>
      </c>
      <c r="H11" s="1442">
        <f>SUM('5.a.sz. melléklet'!H12)</f>
        <v>0</v>
      </c>
      <c r="I11" s="1442">
        <f>SUM('5.a.sz. melléklet'!I12)</f>
        <v>196528000</v>
      </c>
      <c r="J11" s="1442"/>
      <c r="K11" s="1443">
        <f>SUM('5.a.sz. melléklet'!K12)</f>
        <v>0</v>
      </c>
      <c r="L11" s="1431">
        <f>SUM(C11:K11)</f>
        <v>419586848</v>
      </c>
    </row>
    <row r="12" spans="1:20" s="1425" customFormat="1" ht="15" customHeight="1" thickBot="1" x14ac:dyDescent="0.25">
      <c r="A12" s="1435"/>
      <c r="B12" s="1436" t="s">
        <v>323</v>
      </c>
      <c r="C12" s="1437">
        <f>'5.a.sz. melléklet'!C13</f>
        <v>31383029</v>
      </c>
      <c r="D12" s="1437">
        <f>'5.a.sz. melléklet'!D13</f>
        <v>25000</v>
      </c>
      <c r="E12" s="1437"/>
      <c r="F12" s="1437">
        <f>'5.a.sz. melléklet'!F13</f>
        <v>13550000</v>
      </c>
      <c r="G12" s="1437">
        <f>'5.a.sz. melléklet'!G13</f>
        <v>104773080</v>
      </c>
      <c r="H12" s="1437"/>
      <c r="I12" s="1437">
        <f>'5.a.sz. melléklet'!I13</f>
        <v>41152858</v>
      </c>
      <c r="J12" s="1437"/>
      <c r="K12" s="1438"/>
      <c r="L12" s="1439">
        <f>SUM(C12:K12)</f>
        <v>190883967</v>
      </c>
    </row>
    <row r="13" spans="1:20" s="1394" customFormat="1" ht="18.75" x14ac:dyDescent="0.2">
      <c r="A13" s="1440" t="s">
        <v>264</v>
      </c>
      <c r="B13" s="1441" t="s">
        <v>418</v>
      </c>
      <c r="C13" s="1442"/>
      <c r="D13" s="1442"/>
      <c r="E13" s="1442"/>
      <c r="F13" s="1442"/>
      <c r="G13" s="1442"/>
      <c r="H13" s="1442"/>
      <c r="I13" s="1442"/>
      <c r="J13" s="1442"/>
      <c r="K13" s="1443"/>
      <c r="L13" s="1431"/>
    </row>
    <row r="14" spans="1:20" s="1394" customFormat="1" ht="15" customHeight="1" x14ac:dyDescent="0.2">
      <c r="A14" s="1627"/>
      <c r="B14" s="1628" t="s">
        <v>324</v>
      </c>
      <c r="C14" s="1427"/>
      <c r="D14" s="1427"/>
      <c r="E14" s="1427">
        <f>SUM('5.a.sz. melléklet'!E15)</f>
        <v>134971058</v>
      </c>
      <c r="F14" s="1427"/>
      <c r="G14" s="1427"/>
      <c r="H14" s="1427"/>
      <c r="I14" s="1427"/>
      <c r="J14" s="1427"/>
      <c r="K14" s="1428"/>
      <c r="L14" s="1429">
        <f>SUM(C14:K14)</f>
        <v>134971058</v>
      </c>
    </row>
    <row r="15" spans="1:20" s="1394" customFormat="1" ht="15" customHeight="1" x14ac:dyDescent="0.2">
      <c r="A15" s="1629"/>
      <c r="B15" s="1630" t="s">
        <v>325</v>
      </c>
      <c r="C15" s="1442"/>
      <c r="D15" s="1442"/>
      <c r="E15" s="1442">
        <f>SUM('5.a.sz. melléklet'!E16)</f>
        <v>150982166</v>
      </c>
      <c r="F15" s="1442"/>
      <c r="G15" s="1442"/>
      <c r="H15" s="1442"/>
      <c r="I15" s="1442"/>
      <c r="J15" s="1442"/>
      <c r="K15" s="1443">
        <f>'5. sz.melléklet'!D60</f>
        <v>71298341</v>
      </c>
      <c r="L15" s="1431">
        <f>SUM(C15:K15)</f>
        <v>222280507</v>
      </c>
    </row>
    <row r="16" spans="1:20" s="1425" customFormat="1" ht="15" customHeight="1" thickBot="1" x14ac:dyDescent="0.25">
      <c r="A16" s="1435"/>
      <c r="B16" s="1436" t="s">
        <v>323</v>
      </c>
      <c r="C16" s="1437"/>
      <c r="D16" s="1437"/>
      <c r="E16" s="1437">
        <f>'5.a.sz. melléklet'!E17</f>
        <v>153378269</v>
      </c>
      <c r="F16" s="1437"/>
      <c r="G16" s="1437"/>
      <c r="H16" s="1437"/>
      <c r="I16" s="1437"/>
      <c r="J16" s="1437"/>
      <c r="K16" s="1438">
        <f>'5.a.sz. melléklet'!K17</f>
        <v>71298341</v>
      </c>
      <c r="L16" s="1439">
        <f>SUM(C16:K16)</f>
        <v>224676610</v>
      </c>
    </row>
    <row r="17" spans="1:12" s="1394" customFormat="1" x14ac:dyDescent="0.2">
      <c r="A17" s="1657" t="s">
        <v>254</v>
      </c>
      <c r="B17" s="1658" t="s">
        <v>255</v>
      </c>
      <c r="C17" s="1442"/>
      <c r="D17" s="1442"/>
      <c r="E17" s="1442"/>
      <c r="F17" s="1442"/>
      <c r="G17" s="1442"/>
      <c r="H17" s="1442"/>
      <c r="I17" s="1442"/>
      <c r="J17" s="1442"/>
      <c r="K17" s="1443"/>
      <c r="L17" s="1431"/>
    </row>
    <row r="18" spans="1:12" s="1394" customFormat="1" ht="15" customHeight="1" x14ac:dyDescent="0.2">
      <c r="A18" s="1631"/>
      <c r="B18" s="1628" t="s">
        <v>324</v>
      </c>
      <c r="C18" s="1427"/>
      <c r="D18" s="1427"/>
      <c r="E18" s="1427"/>
      <c r="F18" s="1427"/>
      <c r="G18" s="1427"/>
      <c r="H18" s="1427"/>
      <c r="I18" s="1427"/>
      <c r="J18" s="1427">
        <f>SUM('5.a.sz. melléklet'!J19)</f>
        <v>379000000</v>
      </c>
      <c r="K18" s="1428"/>
      <c r="L18" s="1429">
        <f>SUM(C18:K18)</f>
        <v>379000000</v>
      </c>
    </row>
    <row r="19" spans="1:12" s="1394" customFormat="1" ht="15" customHeight="1" x14ac:dyDescent="0.2">
      <c r="A19" s="1632"/>
      <c r="B19" s="1630" t="s">
        <v>325</v>
      </c>
      <c r="C19" s="1442"/>
      <c r="D19" s="1442"/>
      <c r="E19" s="1442"/>
      <c r="F19" s="1442"/>
      <c r="G19" s="1442"/>
      <c r="H19" s="1442"/>
      <c r="I19" s="1442"/>
      <c r="J19" s="1442">
        <f>SUM('5.a.sz. melléklet'!J20)</f>
        <v>431936709</v>
      </c>
      <c r="K19" s="1443"/>
      <c r="L19" s="1431">
        <f>SUM(C19:K19)</f>
        <v>431936709</v>
      </c>
    </row>
    <row r="20" spans="1:12" s="1425" customFormat="1" ht="15" customHeight="1" thickBot="1" x14ac:dyDescent="0.25">
      <c r="A20" s="1659"/>
      <c r="B20" s="1436" t="s">
        <v>323</v>
      </c>
      <c r="C20" s="1437"/>
      <c r="D20" s="1437"/>
      <c r="E20" s="1437"/>
      <c r="F20" s="1437"/>
      <c r="G20" s="1437"/>
      <c r="H20" s="1437"/>
      <c r="I20" s="1437"/>
      <c r="J20" s="1437">
        <f>'5.a.sz. melléklet'!J21</f>
        <v>431936709</v>
      </c>
      <c r="K20" s="1438"/>
      <c r="L20" s="1439">
        <f>SUM(C20:K20)</f>
        <v>431936709</v>
      </c>
    </row>
    <row r="21" spans="1:12" s="1425" customFormat="1" ht="19.5" customHeight="1" x14ac:dyDescent="0.2">
      <c r="A21" s="2201" t="s">
        <v>640</v>
      </c>
      <c r="B21" s="2202" t="s">
        <v>645</v>
      </c>
      <c r="C21" s="1883"/>
      <c r="D21" s="1883"/>
      <c r="E21" s="1883"/>
      <c r="F21" s="1883"/>
      <c r="G21" s="1883"/>
      <c r="H21" s="1883"/>
      <c r="I21" s="1883"/>
      <c r="J21" s="1883"/>
      <c r="K21" s="2203"/>
      <c r="L21" s="2204"/>
    </row>
    <row r="22" spans="1:12" s="1425" customFormat="1" ht="15" customHeight="1" x14ac:dyDescent="0.2">
      <c r="A22" s="2205"/>
      <c r="B22" s="1422" t="s">
        <v>324</v>
      </c>
      <c r="C22" s="1423"/>
      <c r="D22" s="1423"/>
      <c r="E22" s="1423"/>
      <c r="F22" s="1423"/>
      <c r="G22" s="1423"/>
      <c r="H22" s="1423"/>
      <c r="I22" s="1423"/>
      <c r="J22" s="1423"/>
      <c r="K22" s="1424"/>
      <c r="L22" s="1430"/>
    </row>
    <row r="23" spans="1:12" s="1425" customFormat="1" ht="15" customHeight="1" x14ac:dyDescent="0.2">
      <c r="A23" s="2205"/>
      <c r="B23" s="1422" t="s">
        <v>325</v>
      </c>
      <c r="C23" s="1423"/>
      <c r="D23" s="1423"/>
      <c r="E23" s="1423"/>
      <c r="F23" s="1423">
        <f>'5. sz.melléklet'!D28</f>
        <v>146108</v>
      </c>
      <c r="G23" s="1423"/>
      <c r="H23" s="1423"/>
      <c r="I23" s="1423"/>
      <c r="J23" s="1423"/>
      <c r="K23" s="1424"/>
      <c r="L23" s="1430">
        <f>SUM(F23:K23)</f>
        <v>146108</v>
      </c>
    </row>
    <row r="24" spans="1:12" s="1425" customFormat="1" ht="15" customHeight="1" thickBot="1" x14ac:dyDescent="0.25">
      <c r="A24" s="1659"/>
      <c r="B24" s="1436" t="s">
        <v>323</v>
      </c>
      <c r="C24" s="1437"/>
      <c r="D24" s="1437"/>
      <c r="E24" s="1437"/>
      <c r="F24" s="1437">
        <f>'5. sz.melléklet'!E28</f>
        <v>146108</v>
      </c>
      <c r="G24" s="1437"/>
      <c r="H24" s="1437"/>
      <c r="I24" s="1437"/>
      <c r="J24" s="1437"/>
      <c r="K24" s="1438"/>
      <c r="L24" s="1439">
        <f>SUM(F24:K24)</f>
        <v>146108</v>
      </c>
    </row>
    <row r="25" spans="1:12" s="1394" customFormat="1" ht="18.75" x14ac:dyDescent="0.2">
      <c r="A25" s="1440" t="s">
        <v>225</v>
      </c>
      <c r="B25" s="1441" t="s">
        <v>135</v>
      </c>
      <c r="C25" s="1633"/>
      <c r="D25" s="1634"/>
      <c r="E25" s="1634"/>
      <c r="F25" s="1634"/>
      <c r="G25" s="1634"/>
      <c r="H25" s="1634"/>
      <c r="I25" s="1634"/>
      <c r="J25" s="1634"/>
      <c r="K25" s="1635"/>
      <c r="L25" s="1431"/>
    </row>
    <row r="26" spans="1:12" s="1394" customFormat="1" ht="15" customHeight="1" x14ac:dyDescent="0.2">
      <c r="A26" s="1627"/>
      <c r="B26" s="1628" t="s">
        <v>324</v>
      </c>
      <c r="C26" s="1432">
        <f>SUM('5.a.sz. melléklet'!C43)</f>
        <v>8351000</v>
      </c>
      <c r="D26" s="1433"/>
      <c r="E26" s="1433"/>
      <c r="F26" s="1433"/>
      <c r="G26" s="1433"/>
      <c r="H26" s="1433"/>
      <c r="I26" s="1433"/>
      <c r="J26" s="1433"/>
      <c r="K26" s="1434"/>
      <c r="L26" s="1429">
        <f>SUM(C26:K26)</f>
        <v>8351000</v>
      </c>
    </row>
    <row r="27" spans="1:12" s="1394" customFormat="1" ht="15" customHeight="1" x14ac:dyDescent="0.2">
      <c r="A27" s="1629"/>
      <c r="B27" s="1630" t="s">
        <v>325</v>
      </c>
      <c r="C27" s="1633">
        <f>SUM('5.a.sz. melléklet'!C44)</f>
        <v>8351000</v>
      </c>
      <c r="D27" s="1634"/>
      <c r="E27" s="1634"/>
      <c r="F27" s="1634"/>
      <c r="G27" s="1634"/>
      <c r="H27" s="1634"/>
      <c r="I27" s="1634"/>
      <c r="J27" s="1634"/>
      <c r="K27" s="1635"/>
      <c r="L27" s="1431">
        <f>SUM(C27:K27)</f>
        <v>8351000</v>
      </c>
    </row>
    <row r="28" spans="1:12" s="1425" customFormat="1" ht="15" customHeight="1" thickBot="1" x14ac:dyDescent="0.25">
      <c r="A28" s="1435"/>
      <c r="B28" s="1436" t="s">
        <v>323</v>
      </c>
      <c r="C28" s="1660">
        <f>'5.a.sz. melléklet'!C45</f>
        <v>14050913</v>
      </c>
      <c r="D28" s="1661"/>
      <c r="E28" s="1661"/>
      <c r="F28" s="1661"/>
      <c r="G28" s="1660">
        <f>'5.a.sz. melléklet'!G45</f>
        <v>735470300</v>
      </c>
      <c r="H28" s="1660"/>
      <c r="I28" s="1661"/>
      <c r="J28" s="1661"/>
      <c r="K28" s="1662"/>
      <c r="L28" s="1439">
        <f>SUM(C28:K28)</f>
        <v>749521213</v>
      </c>
    </row>
    <row r="29" spans="1:12" s="1394" customFormat="1" ht="18.75" x14ac:dyDescent="0.2">
      <c r="A29" s="1440" t="s">
        <v>226</v>
      </c>
      <c r="B29" s="1441" t="s">
        <v>252</v>
      </c>
      <c r="C29" s="1633"/>
      <c r="D29" s="1634"/>
      <c r="E29" s="1634"/>
      <c r="F29" s="1634"/>
      <c r="G29" s="1634"/>
      <c r="H29" s="1634"/>
      <c r="I29" s="1634"/>
      <c r="J29" s="1634"/>
      <c r="K29" s="1635"/>
      <c r="L29" s="1431"/>
    </row>
    <row r="30" spans="1:12" s="1394" customFormat="1" ht="15" customHeight="1" x14ac:dyDescent="0.2">
      <c r="A30" s="1627"/>
      <c r="B30" s="1628" t="s">
        <v>324</v>
      </c>
      <c r="C30" s="1432">
        <f>SUM('5.a.sz. melléklet'!C47)</f>
        <v>8460000</v>
      </c>
      <c r="D30" s="1433"/>
      <c r="E30" s="1433"/>
      <c r="F30" s="1433"/>
      <c r="G30" s="1433"/>
      <c r="H30" s="1433"/>
      <c r="I30" s="1433"/>
      <c r="J30" s="1433"/>
      <c r="K30" s="1434"/>
      <c r="L30" s="1429">
        <f>SUM(C30:K30)</f>
        <v>8460000</v>
      </c>
    </row>
    <row r="31" spans="1:12" s="1394" customFormat="1" ht="15" customHeight="1" x14ac:dyDescent="0.2">
      <c r="A31" s="1629"/>
      <c r="B31" s="1630" t="s">
        <v>325</v>
      </c>
      <c r="C31" s="1633">
        <f>SUM('5.a.sz. melléklet'!C48)</f>
        <v>8460000</v>
      </c>
      <c r="D31" s="1634"/>
      <c r="E31" s="1634"/>
      <c r="F31" s="1634"/>
      <c r="G31" s="1634"/>
      <c r="H31" s="1636"/>
      <c r="I31" s="1634"/>
      <c r="J31" s="1634"/>
      <c r="K31" s="1635"/>
      <c r="L31" s="1431">
        <f>SUM(C31:K31)</f>
        <v>8460000</v>
      </c>
    </row>
    <row r="32" spans="1:12" s="1425" customFormat="1" ht="15" customHeight="1" thickBot="1" x14ac:dyDescent="0.25">
      <c r="A32" s="1435"/>
      <c r="B32" s="1436" t="s">
        <v>323</v>
      </c>
      <c r="C32" s="1660">
        <f>'5.a.sz. melléklet'!C49</f>
        <v>20762619</v>
      </c>
      <c r="D32" s="1661"/>
      <c r="E32" s="1661"/>
      <c r="F32" s="1661"/>
      <c r="G32" s="1661"/>
      <c r="H32" s="1663"/>
      <c r="I32" s="1661"/>
      <c r="J32" s="1661"/>
      <c r="K32" s="1662"/>
      <c r="L32" s="1439">
        <f>SUM(C32:K32)</f>
        <v>20762619</v>
      </c>
    </row>
    <row r="33" spans="1:12" s="1425" customFormat="1" ht="15" customHeight="1" x14ac:dyDescent="0.2">
      <c r="A33" s="2256" t="s">
        <v>247</v>
      </c>
      <c r="B33" s="2202" t="s">
        <v>458</v>
      </c>
      <c r="C33" s="2257"/>
      <c r="D33" s="2258"/>
      <c r="E33" s="2258"/>
      <c r="F33" s="2258"/>
      <c r="G33" s="2258"/>
      <c r="H33" s="2259"/>
      <c r="I33" s="2258"/>
      <c r="J33" s="2258"/>
      <c r="K33" s="2260"/>
      <c r="L33" s="2204"/>
    </row>
    <row r="34" spans="1:12" s="1425" customFormat="1" ht="15" customHeight="1" x14ac:dyDescent="0.2">
      <c r="A34" s="1421"/>
      <c r="B34" s="1422" t="s">
        <v>324</v>
      </c>
      <c r="C34" s="2261"/>
      <c r="D34" s="2262"/>
      <c r="E34" s="2262"/>
      <c r="F34" s="2262"/>
      <c r="G34" s="2262"/>
      <c r="H34" s="2263"/>
      <c r="I34" s="2262"/>
      <c r="J34" s="2262"/>
      <c r="K34" s="2264"/>
      <c r="L34" s="1430"/>
    </row>
    <row r="35" spans="1:12" s="1425" customFormat="1" ht="15" customHeight="1" x14ac:dyDescent="0.2">
      <c r="A35" s="2265"/>
      <c r="B35" s="1457" t="s">
        <v>325</v>
      </c>
      <c r="C35" s="2266"/>
      <c r="D35" s="2267"/>
      <c r="E35" s="2267"/>
      <c r="F35" s="2267"/>
      <c r="G35" s="2267"/>
      <c r="H35" s="2268"/>
      <c r="I35" s="2267"/>
      <c r="J35" s="2267"/>
      <c r="K35" s="2269"/>
      <c r="L35" s="1460"/>
    </row>
    <row r="36" spans="1:12" s="1425" customFormat="1" ht="15" customHeight="1" thickBot="1" x14ac:dyDescent="0.25">
      <c r="A36" s="1435"/>
      <c r="B36" s="1436" t="s">
        <v>655</v>
      </c>
      <c r="C36" s="1660">
        <f>'5.a.sz. melléklet'!C53</f>
        <v>2</v>
      </c>
      <c r="D36" s="1661"/>
      <c r="E36" s="1661"/>
      <c r="F36" s="1661"/>
      <c r="G36" s="1661"/>
      <c r="H36" s="1663"/>
      <c r="I36" s="1661"/>
      <c r="J36" s="1661"/>
      <c r="K36" s="1662"/>
      <c r="L36" s="1439">
        <f>SUM(C36:K36)</f>
        <v>2</v>
      </c>
    </row>
    <row r="37" spans="1:12" s="1394" customFormat="1" ht="15" customHeight="1" x14ac:dyDescent="0.2">
      <c r="A37" s="1440" t="s">
        <v>228</v>
      </c>
      <c r="B37" s="1441" t="s">
        <v>229</v>
      </c>
      <c r="C37" s="1442"/>
      <c r="D37" s="1442"/>
      <c r="E37" s="1442"/>
      <c r="F37" s="1442"/>
      <c r="G37" s="1442"/>
      <c r="H37" s="1442"/>
      <c r="I37" s="1442"/>
      <c r="J37" s="1442"/>
      <c r="K37" s="1443"/>
      <c r="L37" s="1431"/>
    </row>
    <row r="38" spans="1:12" s="1394" customFormat="1" ht="15" customHeight="1" x14ac:dyDescent="0.2">
      <c r="A38" s="1627"/>
      <c r="B38" s="1628" t="s">
        <v>324</v>
      </c>
      <c r="C38" s="1427">
        <f>SUM('5.a.sz. melléklet'!C55)</f>
        <v>1016000</v>
      </c>
      <c r="D38" s="1427"/>
      <c r="E38" s="1427"/>
      <c r="F38" s="1427"/>
      <c r="G38" s="1427"/>
      <c r="H38" s="1427"/>
      <c r="I38" s="1427"/>
      <c r="J38" s="1427"/>
      <c r="K38" s="1428"/>
      <c r="L38" s="1429">
        <f>SUM(C38:K38)</f>
        <v>1016000</v>
      </c>
    </row>
    <row r="39" spans="1:12" s="1394" customFormat="1" ht="15" customHeight="1" x14ac:dyDescent="0.2">
      <c r="A39" s="1629"/>
      <c r="B39" s="1630" t="s">
        <v>325</v>
      </c>
      <c r="C39" s="1427">
        <f>SUM('5.a.sz. melléklet'!C56)</f>
        <v>1016000</v>
      </c>
      <c r="D39" s="1442"/>
      <c r="E39" s="1442"/>
      <c r="F39" s="1442"/>
      <c r="G39" s="1442"/>
      <c r="H39" s="1442"/>
      <c r="I39" s="1442"/>
      <c r="J39" s="1442"/>
      <c r="K39" s="1443"/>
      <c r="L39" s="1431">
        <f>SUM(C39:K39)</f>
        <v>1016000</v>
      </c>
    </row>
    <row r="40" spans="1:12" s="1425" customFormat="1" ht="15" customHeight="1" thickBot="1" x14ac:dyDescent="0.25">
      <c r="A40" s="1655"/>
      <c r="B40" s="1450" t="s">
        <v>323</v>
      </c>
      <c r="C40" s="1451">
        <f>'5.a.sz. melléklet'!C57</f>
        <v>504510</v>
      </c>
      <c r="D40" s="1451"/>
      <c r="E40" s="1451"/>
      <c r="F40" s="1451"/>
      <c r="G40" s="1451"/>
      <c r="H40" s="1451"/>
      <c r="I40" s="1451"/>
      <c r="J40" s="1451"/>
      <c r="K40" s="1656"/>
      <c r="L40" s="1452">
        <f>SUM(C40:K40)</f>
        <v>504510</v>
      </c>
    </row>
    <row r="41" spans="1:12" s="1394" customFormat="1" ht="15" customHeight="1" x14ac:dyDescent="0.2">
      <c r="A41" s="1440" t="s">
        <v>263</v>
      </c>
      <c r="B41" s="1441" t="s">
        <v>86</v>
      </c>
      <c r="C41" s="1442"/>
      <c r="D41" s="1442"/>
      <c r="E41" s="1442"/>
      <c r="F41" s="1442"/>
      <c r="G41" s="1442"/>
      <c r="H41" s="1442"/>
      <c r="I41" s="1442"/>
      <c r="J41" s="1442"/>
      <c r="K41" s="1443"/>
      <c r="L41" s="1431"/>
    </row>
    <row r="42" spans="1:12" s="1394" customFormat="1" ht="15" customHeight="1" x14ac:dyDescent="0.2">
      <c r="A42" s="1627"/>
      <c r="B42" s="1628" t="s">
        <v>324</v>
      </c>
      <c r="C42" s="1427">
        <f>SUM('5.a.sz. melléklet'!C59)</f>
        <v>762000</v>
      </c>
      <c r="D42" s="1427"/>
      <c r="E42" s="1427"/>
      <c r="F42" s="1427"/>
      <c r="G42" s="1427"/>
      <c r="H42" s="1427"/>
      <c r="I42" s="1427"/>
      <c r="J42" s="1427"/>
      <c r="K42" s="1428"/>
      <c r="L42" s="1429">
        <f>SUM(C42:K42)</f>
        <v>762000</v>
      </c>
    </row>
    <row r="43" spans="1:12" s="1394" customFormat="1" ht="15" customHeight="1" x14ac:dyDescent="0.2">
      <c r="A43" s="1629"/>
      <c r="B43" s="1630" t="s">
        <v>325</v>
      </c>
      <c r="C43" s="1442">
        <f>SUM('5.a.sz. melléklet'!C60)</f>
        <v>762000</v>
      </c>
      <c r="D43" s="1442"/>
      <c r="E43" s="1442"/>
      <c r="F43" s="1442"/>
      <c r="G43" s="1442"/>
      <c r="H43" s="1442"/>
      <c r="I43" s="1442"/>
      <c r="J43" s="1442"/>
      <c r="K43" s="1443"/>
      <c r="L43" s="1431">
        <f>SUM(C43:K43)</f>
        <v>762000</v>
      </c>
    </row>
    <row r="44" spans="1:12" s="1425" customFormat="1" ht="15" customHeight="1" thickBot="1" x14ac:dyDescent="0.25">
      <c r="A44" s="1435"/>
      <c r="B44" s="1436" t="s">
        <v>323</v>
      </c>
      <c r="C44" s="1437">
        <f>'5.a.sz. melléklet'!C61</f>
        <v>1433692</v>
      </c>
      <c r="D44" s="1437"/>
      <c r="E44" s="1437"/>
      <c r="F44" s="1437"/>
      <c r="G44" s="1437"/>
      <c r="H44" s="1437"/>
      <c r="I44" s="1437"/>
      <c r="J44" s="1437"/>
      <c r="K44" s="1438"/>
      <c r="L44" s="1439">
        <f>SUM(C44:K44)</f>
        <v>1433692</v>
      </c>
    </row>
    <row r="45" spans="1:12" s="1394" customFormat="1" ht="18.75" x14ac:dyDescent="0.2">
      <c r="A45" s="1440" t="s">
        <v>231</v>
      </c>
      <c r="B45" s="1441" t="s">
        <v>137</v>
      </c>
      <c r="C45" s="1442"/>
      <c r="D45" s="1442"/>
      <c r="E45" s="1442"/>
      <c r="F45" s="1442"/>
      <c r="G45" s="1442"/>
      <c r="H45" s="1442"/>
      <c r="I45" s="1442"/>
      <c r="J45" s="1442"/>
      <c r="K45" s="1443"/>
      <c r="L45" s="1431"/>
    </row>
    <row r="46" spans="1:12" s="1394" customFormat="1" ht="15" customHeight="1" x14ac:dyDescent="0.2">
      <c r="A46" s="1627"/>
      <c r="B46" s="1628" t="s">
        <v>324</v>
      </c>
      <c r="C46" s="1427"/>
      <c r="D46" s="1427"/>
      <c r="E46" s="1427"/>
      <c r="F46" s="1427">
        <f>SUM('5.a.sz. melléklet'!F63)</f>
        <v>12781200</v>
      </c>
      <c r="G46" s="1427"/>
      <c r="H46" s="1427"/>
      <c r="I46" s="1427"/>
      <c r="J46" s="1427"/>
      <c r="K46" s="1428"/>
      <c r="L46" s="1429">
        <f>SUM(C46:K46)</f>
        <v>12781200</v>
      </c>
    </row>
    <row r="47" spans="1:12" s="1394" customFormat="1" ht="15" customHeight="1" x14ac:dyDescent="0.2">
      <c r="A47" s="1629"/>
      <c r="B47" s="1630" t="s">
        <v>325</v>
      </c>
      <c r="C47" s="1442"/>
      <c r="D47" s="1442"/>
      <c r="E47" s="1442"/>
      <c r="F47" s="1442">
        <f>SUM('5.a.sz. melléklet'!F64)</f>
        <v>12781200</v>
      </c>
      <c r="G47" s="1442"/>
      <c r="H47" s="1442"/>
      <c r="I47" s="1442"/>
      <c r="J47" s="1442"/>
      <c r="K47" s="1443"/>
      <c r="L47" s="1431">
        <f>SUM(C47:K47)</f>
        <v>12781200</v>
      </c>
    </row>
    <row r="48" spans="1:12" s="1425" customFormat="1" ht="15" customHeight="1" thickBot="1" x14ac:dyDescent="0.25">
      <c r="A48" s="1435"/>
      <c r="B48" s="1436" t="s">
        <v>323</v>
      </c>
      <c r="C48" s="1437">
        <f>'5.a.sz. melléklet'!C65</f>
        <v>2</v>
      </c>
      <c r="D48" s="1437"/>
      <c r="E48" s="1437"/>
      <c r="F48" s="1437">
        <f>'5.a.sz. melléklet'!F65</f>
        <v>15658800</v>
      </c>
      <c r="G48" s="1437"/>
      <c r="H48" s="1437"/>
      <c r="I48" s="1437"/>
      <c r="J48" s="1437"/>
      <c r="K48" s="1438"/>
      <c r="L48" s="1439">
        <f>SUM(C48:K48)</f>
        <v>15658802</v>
      </c>
    </row>
    <row r="49" spans="1:12" s="1394" customFormat="1" ht="18.75" x14ac:dyDescent="0.2">
      <c r="A49" s="1440" t="s">
        <v>232</v>
      </c>
      <c r="B49" s="1441" t="s">
        <v>278</v>
      </c>
      <c r="C49" s="1442"/>
      <c r="D49" s="1442"/>
      <c r="E49" s="1442"/>
      <c r="F49" s="1442"/>
      <c r="G49" s="1442"/>
      <c r="H49" s="1442"/>
      <c r="I49" s="1442"/>
      <c r="J49" s="1442"/>
      <c r="K49" s="1443"/>
      <c r="L49" s="1431"/>
    </row>
    <row r="50" spans="1:12" s="1394" customFormat="1" ht="15" customHeight="1" x14ac:dyDescent="0.2">
      <c r="A50" s="1627"/>
      <c r="B50" s="1628" t="s">
        <v>324</v>
      </c>
      <c r="C50" s="1427"/>
      <c r="D50" s="1427"/>
      <c r="E50" s="1427"/>
      <c r="F50" s="1427">
        <f>SUM('5.a.sz. melléklet'!F67)</f>
        <v>334800</v>
      </c>
      <c r="G50" s="1427"/>
      <c r="H50" s="1427"/>
      <c r="I50" s="1427"/>
      <c r="J50" s="1427"/>
      <c r="K50" s="1428"/>
      <c r="L50" s="1429">
        <f>SUM(C50:K50)</f>
        <v>334800</v>
      </c>
    </row>
    <row r="51" spans="1:12" s="1394" customFormat="1" ht="15" customHeight="1" x14ac:dyDescent="0.2">
      <c r="A51" s="1629"/>
      <c r="B51" s="1630" t="s">
        <v>325</v>
      </c>
      <c r="C51" s="1442"/>
      <c r="D51" s="1442"/>
      <c r="E51" s="1442"/>
      <c r="F51" s="1442">
        <f>SUM('5.a.sz. melléklet'!F68)</f>
        <v>334800</v>
      </c>
      <c r="G51" s="1442"/>
      <c r="H51" s="1442"/>
      <c r="I51" s="1442"/>
      <c r="J51" s="1442"/>
      <c r="K51" s="1443"/>
      <c r="L51" s="1431">
        <f>SUM(C51:K51)</f>
        <v>334800</v>
      </c>
    </row>
    <row r="52" spans="1:12" s="1425" customFormat="1" ht="15" customHeight="1" thickBot="1" x14ac:dyDescent="0.25">
      <c r="A52" s="1435"/>
      <c r="B52" s="1436" t="s">
        <v>323</v>
      </c>
      <c r="C52" s="1437"/>
      <c r="D52" s="1437"/>
      <c r="E52" s="1437"/>
      <c r="F52" s="1437">
        <f>'5.a.sz. melléklet'!F69</f>
        <v>0</v>
      </c>
      <c r="G52" s="1437"/>
      <c r="H52" s="1437"/>
      <c r="I52" s="1437"/>
      <c r="J52" s="1437"/>
      <c r="K52" s="1438"/>
      <c r="L52" s="1439">
        <f>SUM(C52:K52)</f>
        <v>0</v>
      </c>
    </row>
    <row r="53" spans="1:12" s="1394" customFormat="1" ht="15" customHeight="1" x14ac:dyDescent="0.2">
      <c r="A53" s="1440" t="s">
        <v>235</v>
      </c>
      <c r="B53" s="1441" t="s">
        <v>236</v>
      </c>
      <c r="C53" s="1442"/>
      <c r="D53" s="1442"/>
      <c r="E53" s="1442"/>
      <c r="F53" s="1442"/>
      <c r="G53" s="1442"/>
      <c r="H53" s="1442"/>
      <c r="I53" s="1442"/>
      <c r="J53" s="1442"/>
      <c r="K53" s="1443"/>
      <c r="L53" s="1431"/>
    </row>
    <row r="54" spans="1:12" s="1394" customFormat="1" ht="15" customHeight="1" x14ac:dyDescent="0.2">
      <c r="A54" s="1627"/>
      <c r="B54" s="1628" t="s">
        <v>324</v>
      </c>
      <c r="C54" s="1427">
        <f>SUM('5.a.sz. melléklet'!C71)</f>
        <v>508000</v>
      </c>
      <c r="D54" s="1427"/>
      <c r="E54" s="1427"/>
      <c r="F54" s="1427"/>
      <c r="G54" s="1427"/>
      <c r="H54" s="1427"/>
      <c r="I54" s="1427"/>
      <c r="J54" s="1427"/>
      <c r="K54" s="1428"/>
      <c r="L54" s="1429">
        <f>SUM(C54:K54)</f>
        <v>508000</v>
      </c>
    </row>
    <row r="55" spans="1:12" s="1394" customFormat="1" ht="15" customHeight="1" x14ac:dyDescent="0.2">
      <c r="A55" s="1629"/>
      <c r="B55" s="1630" t="s">
        <v>325</v>
      </c>
      <c r="C55" s="1442">
        <f>SUM('5.a.sz. melléklet'!C72)</f>
        <v>508000</v>
      </c>
      <c r="D55" s="1442"/>
      <c r="E55" s="1442"/>
      <c r="F55" s="1442"/>
      <c r="G55" s="1442"/>
      <c r="H55" s="1442"/>
      <c r="I55" s="1442"/>
      <c r="J55" s="1442"/>
      <c r="K55" s="1443"/>
      <c r="L55" s="1431">
        <f>SUM(C55:K55)</f>
        <v>508000</v>
      </c>
    </row>
    <row r="56" spans="1:12" s="1425" customFormat="1" ht="15" customHeight="1" thickBot="1" x14ac:dyDescent="0.25">
      <c r="A56" s="1435"/>
      <c r="B56" s="1436" t="s">
        <v>323</v>
      </c>
      <c r="C56" s="1437">
        <f>'5.a.sz. melléklet'!C73</f>
        <v>501868</v>
      </c>
      <c r="D56" s="1437"/>
      <c r="E56" s="1437"/>
      <c r="F56" s="1437"/>
      <c r="G56" s="1437"/>
      <c r="H56" s="1437"/>
      <c r="I56" s="1437"/>
      <c r="J56" s="1437"/>
      <c r="K56" s="1438"/>
      <c r="L56" s="1439">
        <f>SUM(C56:K56)</f>
        <v>501868</v>
      </c>
    </row>
    <row r="57" spans="1:12" s="1394" customFormat="1" ht="18.75" x14ac:dyDescent="0.2">
      <c r="A57" s="1440" t="s">
        <v>250</v>
      </c>
      <c r="B57" s="1441" t="s">
        <v>251</v>
      </c>
      <c r="C57" s="1442"/>
      <c r="D57" s="1442"/>
      <c r="E57" s="1442"/>
      <c r="F57" s="1442"/>
      <c r="G57" s="1442"/>
      <c r="H57" s="1442"/>
      <c r="I57" s="1442"/>
      <c r="J57" s="1442"/>
      <c r="K57" s="1443"/>
      <c r="L57" s="1431">
        <f>SUM(C57:K57)</f>
        <v>0</v>
      </c>
    </row>
    <row r="58" spans="1:12" s="1425" customFormat="1" ht="15" customHeight="1" x14ac:dyDescent="0.2">
      <c r="A58" s="1421"/>
      <c r="B58" s="1422" t="s">
        <v>324</v>
      </c>
      <c r="C58" s="1423"/>
      <c r="D58" s="1423"/>
      <c r="E58" s="1423"/>
      <c r="F58" s="1423">
        <f>'5.a.sz. melléklet'!F75</f>
        <v>8000000</v>
      </c>
      <c r="G58" s="1423">
        <f>SUM('5.a.sz. melléklet'!G75)</f>
        <v>16387410.555555556</v>
      </c>
      <c r="H58" s="1423"/>
      <c r="I58" s="1423"/>
      <c r="J58" s="1423"/>
      <c r="K58" s="1424"/>
      <c r="L58" s="1430">
        <f>SUM(C58:K58)</f>
        <v>24387410.555555556</v>
      </c>
    </row>
    <row r="59" spans="1:12" s="1425" customFormat="1" ht="15" customHeight="1" x14ac:dyDescent="0.2">
      <c r="A59" s="1421"/>
      <c r="B59" s="1422" t="s">
        <v>325</v>
      </c>
      <c r="C59" s="1423"/>
      <c r="D59" s="1423"/>
      <c r="E59" s="1423"/>
      <c r="F59" s="1423">
        <f>'5.a.sz. melléklet'!F76</f>
        <v>8000000</v>
      </c>
      <c r="G59" s="1423">
        <f>SUM('5.a.sz. melléklet'!G76)</f>
        <v>16387410.555555556</v>
      </c>
      <c r="H59" s="1423"/>
      <c r="I59" s="1423"/>
      <c r="J59" s="1423"/>
      <c r="K59" s="1424"/>
      <c r="L59" s="1430">
        <f>SUM(F59:K59)</f>
        <v>24387410.555555556</v>
      </c>
    </row>
    <row r="60" spans="1:12" s="1425" customFormat="1" ht="15" customHeight="1" thickBot="1" x14ac:dyDescent="0.25">
      <c r="A60" s="1655"/>
      <c r="B60" s="1450" t="s">
        <v>323</v>
      </c>
      <c r="C60" s="1451"/>
      <c r="D60" s="1451"/>
      <c r="E60" s="1451"/>
      <c r="F60" s="1451">
        <f>'5.a.sz. melléklet'!F77</f>
        <v>0</v>
      </c>
      <c r="G60" s="1451">
        <f>'5.a.sz. melléklet'!G77</f>
        <v>0</v>
      </c>
      <c r="H60" s="1451"/>
      <c r="I60" s="1451"/>
      <c r="J60" s="1451"/>
      <c r="K60" s="1656"/>
      <c r="L60" s="1452"/>
    </row>
    <row r="61" spans="1:12" s="1394" customFormat="1" ht="15" customHeight="1" x14ac:dyDescent="0.2">
      <c r="A61" s="1440" t="s">
        <v>352</v>
      </c>
      <c r="B61" s="1441" t="s">
        <v>362</v>
      </c>
      <c r="C61" s="1442"/>
      <c r="D61" s="1442"/>
      <c r="E61" s="1442"/>
      <c r="F61" s="1442"/>
      <c r="G61" s="1442"/>
      <c r="H61" s="1442"/>
      <c r="I61" s="1442"/>
      <c r="J61" s="1442"/>
      <c r="K61" s="1443"/>
      <c r="L61" s="1431"/>
    </row>
    <row r="62" spans="1:12" s="1394" customFormat="1" ht="15" customHeight="1" x14ac:dyDescent="0.2">
      <c r="A62" s="1627"/>
      <c r="B62" s="1628" t="s">
        <v>324</v>
      </c>
      <c r="C62" s="1427">
        <f>SUM('5.a.sz. melléklet'!C79)</f>
        <v>9834000</v>
      </c>
      <c r="D62" s="1427"/>
      <c r="E62" s="1427"/>
      <c r="F62" s="1427"/>
      <c r="G62" s="1427"/>
      <c r="H62" s="1427"/>
      <c r="I62" s="1427"/>
      <c r="J62" s="1427"/>
      <c r="K62" s="1428"/>
      <c r="L62" s="1429">
        <f>SUM(C62:K62)</f>
        <v>9834000</v>
      </c>
    </row>
    <row r="63" spans="1:12" s="1394" customFormat="1" ht="15" customHeight="1" x14ac:dyDescent="0.2">
      <c r="A63" s="1629"/>
      <c r="B63" s="1630" t="s">
        <v>325</v>
      </c>
      <c r="C63" s="1427">
        <f>SUM('5.a.sz. melléklet'!C80)</f>
        <v>9834000</v>
      </c>
      <c r="D63" s="1442"/>
      <c r="E63" s="1442"/>
      <c r="F63" s="1442"/>
      <c r="G63" s="1442"/>
      <c r="H63" s="1442"/>
      <c r="I63" s="1442"/>
      <c r="J63" s="1442"/>
      <c r="K63" s="1444"/>
      <c r="L63" s="1431">
        <f>SUM(C63:K63)</f>
        <v>9834000</v>
      </c>
    </row>
    <row r="64" spans="1:12" s="1394" customFormat="1" ht="15" customHeight="1" thickBot="1" x14ac:dyDescent="0.25">
      <c r="A64" s="1416"/>
      <c r="B64" s="1417" t="s">
        <v>323</v>
      </c>
      <c r="C64" s="1418">
        <f>'5.a.sz. melléklet'!C81</f>
        <v>6103759</v>
      </c>
      <c r="D64" s="1418"/>
      <c r="E64" s="1418"/>
      <c r="F64" s="1418"/>
      <c r="G64" s="1418"/>
      <c r="H64" s="1418"/>
      <c r="I64" s="1418"/>
      <c r="J64" s="1418"/>
      <c r="K64" s="1664"/>
      <c r="L64" s="1420">
        <f>SUM(C64:K64)</f>
        <v>6103759</v>
      </c>
    </row>
    <row r="65" spans="1:12" s="1394" customFormat="1" ht="17.25" customHeight="1" x14ac:dyDescent="0.2">
      <c r="A65" s="1411" t="s">
        <v>475</v>
      </c>
      <c r="B65" s="1412" t="s">
        <v>476</v>
      </c>
      <c r="C65" s="1413"/>
      <c r="D65" s="1413"/>
      <c r="E65" s="1413"/>
      <c r="F65" s="1413"/>
      <c r="G65" s="1413"/>
      <c r="H65" s="1413"/>
      <c r="I65" s="1413"/>
      <c r="J65" s="1413"/>
      <c r="K65" s="1956"/>
      <c r="L65" s="1415"/>
    </row>
    <row r="66" spans="1:12" s="1394" customFormat="1" ht="15" customHeight="1" x14ac:dyDescent="0.2">
      <c r="A66" s="1629"/>
      <c r="B66" s="1630" t="s">
        <v>324</v>
      </c>
      <c r="C66" s="1442"/>
      <c r="D66" s="1442"/>
      <c r="E66" s="1442"/>
      <c r="F66" s="1442"/>
      <c r="G66" s="1442"/>
      <c r="H66" s="1442"/>
      <c r="I66" s="1442"/>
      <c r="J66" s="1442"/>
      <c r="K66" s="1444"/>
      <c r="L66" s="1431"/>
    </row>
    <row r="67" spans="1:12" s="1394" customFormat="1" ht="15" customHeight="1" x14ac:dyDescent="0.2">
      <c r="A67" s="1629"/>
      <c r="B67" s="1630" t="s">
        <v>325</v>
      </c>
      <c r="C67" s="1442"/>
      <c r="D67" s="1442"/>
      <c r="E67" s="1442"/>
      <c r="F67" s="1442"/>
      <c r="G67" s="1442"/>
      <c r="H67" s="1442"/>
      <c r="I67" s="1442"/>
      <c r="J67" s="1442"/>
      <c r="K67" s="1444"/>
      <c r="L67" s="1431"/>
    </row>
    <row r="68" spans="1:12" s="1394" customFormat="1" ht="15" customHeight="1" thickBot="1" x14ac:dyDescent="0.25">
      <c r="A68" s="1416"/>
      <c r="B68" s="1417" t="s">
        <v>323</v>
      </c>
      <c r="C68" s="1418">
        <f>'5.a.sz. melléklet'!C85</f>
        <v>1</v>
      </c>
      <c r="D68" s="1418"/>
      <c r="E68" s="1418"/>
      <c r="F68" s="1418"/>
      <c r="G68" s="1418"/>
      <c r="H68" s="1418"/>
      <c r="I68" s="1418"/>
      <c r="J68" s="1418"/>
      <c r="K68" s="1664"/>
      <c r="L68" s="1420">
        <f>SUM(C68:K68)</f>
        <v>1</v>
      </c>
    </row>
    <row r="69" spans="1:12" s="1394" customFormat="1" ht="15" customHeight="1" x14ac:dyDescent="0.2">
      <c r="A69" s="1440" t="s">
        <v>237</v>
      </c>
      <c r="B69" s="1441" t="s">
        <v>89</v>
      </c>
      <c r="C69" s="1442"/>
      <c r="D69" s="1442"/>
      <c r="E69" s="1442"/>
      <c r="F69" s="1442"/>
      <c r="G69" s="1442"/>
      <c r="H69" s="1442"/>
      <c r="I69" s="1442"/>
      <c r="J69" s="1442"/>
      <c r="K69" s="1444"/>
      <c r="L69" s="1431"/>
    </row>
    <row r="70" spans="1:12" s="1394" customFormat="1" ht="15" customHeight="1" x14ac:dyDescent="0.2">
      <c r="A70" s="1627"/>
      <c r="B70" s="1628" t="s">
        <v>324</v>
      </c>
      <c r="C70" s="1427">
        <f>SUM('5.a.sz. melléklet'!C87)</f>
        <v>889000</v>
      </c>
      <c r="D70" s="1427"/>
      <c r="E70" s="1427"/>
      <c r="F70" s="1427"/>
      <c r="G70" s="1427"/>
      <c r="H70" s="1427"/>
      <c r="I70" s="1427"/>
      <c r="J70" s="1427"/>
      <c r="K70" s="1428"/>
      <c r="L70" s="1429">
        <f>SUM(C70:K70)</f>
        <v>889000</v>
      </c>
    </row>
    <row r="71" spans="1:12" s="1394" customFormat="1" ht="15" customHeight="1" x14ac:dyDescent="0.2">
      <c r="A71" s="1629"/>
      <c r="B71" s="1630" t="s">
        <v>325</v>
      </c>
      <c r="C71" s="1427">
        <f>SUM('5.a.sz. melléklet'!C88)</f>
        <v>889000</v>
      </c>
      <c r="D71" s="1442"/>
      <c r="E71" s="1442"/>
      <c r="F71" s="1442"/>
      <c r="G71" s="1442"/>
      <c r="H71" s="1442"/>
      <c r="I71" s="1442"/>
      <c r="J71" s="1442"/>
      <c r="K71" s="1443"/>
      <c r="L71" s="1431">
        <f>SUM(C71:K71)</f>
        <v>889000</v>
      </c>
    </row>
    <row r="72" spans="1:12" s="1394" customFormat="1" ht="15" customHeight="1" thickBot="1" x14ac:dyDescent="0.25">
      <c r="A72" s="1416"/>
      <c r="B72" s="1417" t="s">
        <v>323</v>
      </c>
      <c r="C72" s="1418">
        <f>'5.a.sz. melléklet'!C89</f>
        <v>495527</v>
      </c>
      <c r="D72" s="1418"/>
      <c r="E72" s="1418"/>
      <c r="F72" s="1418"/>
      <c r="G72" s="1418"/>
      <c r="H72" s="1418"/>
      <c r="I72" s="1418"/>
      <c r="J72" s="1418"/>
      <c r="K72" s="1419"/>
      <c r="L72" s="1420">
        <f>SUM(C72:K72)</f>
        <v>495527</v>
      </c>
    </row>
    <row r="73" spans="1:12" s="1394" customFormat="1" ht="18.75" x14ac:dyDescent="0.2">
      <c r="A73" s="1445" t="s">
        <v>238</v>
      </c>
      <c r="B73" s="1441" t="s">
        <v>383</v>
      </c>
      <c r="C73" s="1442"/>
      <c r="D73" s="1442"/>
      <c r="E73" s="1442"/>
      <c r="F73" s="1442"/>
      <c r="G73" s="1442"/>
      <c r="H73" s="1442"/>
      <c r="I73" s="1442"/>
      <c r="J73" s="1442"/>
      <c r="K73" s="1443"/>
      <c r="L73" s="1431"/>
    </row>
    <row r="74" spans="1:12" s="1394" customFormat="1" ht="15" customHeight="1" x14ac:dyDescent="0.2">
      <c r="A74" s="1637"/>
      <c r="B74" s="1628" t="s">
        <v>324</v>
      </c>
      <c r="C74" s="1427"/>
      <c r="D74" s="1427"/>
      <c r="E74" s="1427"/>
      <c r="F74" s="1427">
        <f>SUM('5.a.sz. melléklet'!F91)</f>
        <v>0</v>
      </c>
      <c r="G74" s="1427"/>
      <c r="H74" s="1427"/>
      <c r="I74" s="1427"/>
      <c r="J74" s="1427"/>
      <c r="K74" s="1428"/>
      <c r="L74" s="1429">
        <f>SUM(C74:K74)</f>
        <v>0</v>
      </c>
    </row>
    <row r="75" spans="1:12" s="1394" customFormat="1" ht="15" customHeight="1" x14ac:dyDescent="0.2">
      <c r="A75" s="1648"/>
      <c r="B75" s="1630" t="s">
        <v>325</v>
      </c>
      <c r="C75" s="1442"/>
      <c r="D75" s="1442"/>
      <c r="E75" s="1442"/>
      <c r="F75" s="1442"/>
      <c r="G75" s="1442"/>
      <c r="H75" s="1442"/>
      <c r="I75" s="1442"/>
      <c r="J75" s="1442"/>
      <c r="K75" s="1444"/>
      <c r="L75" s="1431"/>
    </row>
    <row r="76" spans="1:12" s="1394" customFormat="1" ht="15" customHeight="1" thickBot="1" x14ac:dyDescent="0.25">
      <c r="A76" s="1554"/>
      <c r="B76" s="1417" t="s">
        <v>323</v>
      </c>
      <c r="C76" s="1418"/>
      <c r="D76" s="1418"/>
      <c r="E76" s="1418"/>
      <c r="F76" s="1418"/>
      <c r="G76" s="1418"/>
      <c r="H76" s="1418"/>
      <c r="I76" s="1418"/>
      <c r="J76" s="1418"/>
      <c r="K76" s="1664"/>
      <c r="L76" s="1420"/>
    </row>
    <row r="77" spans="1:12" s="1394" customFormat="1" ht="21" customHeight="1" x14ac:dyDescent="0.2">
      <c r="A77" s="1955" t="s">
        <v>242</v>
      </c>
      <c r="B77" s="1954" t="s">
        <v>243</v>
      </c>
      <c r="C77" s="1413"/>
      <c r="D77" s="1413"/>
      <c r="E77" s="1413"/>
      <c r="F77" s="1413"/>
      <c r="G77" s="1413"/>
      <c r="H77" s="1413"/>
      <c r="I77" s="1413"/>
      <c r="J77" s="1413"/>
      <c r="K77" s="1956"/>
      <c r="L77" s="1415"/>
    </row>
    <row r="78" spans="1:12" s="1394" customFormat="1" ht="15" customHeight="1" x14ac:dyDescent="0.2">
      <c r="A78" s="1648"/>
      <c r="B78" s="1630" t="s">
        <v>324</v>
      </c>
      <c r="C78" s="1442"/>
      <c r="D78" s="1442"/>
      <c r="E78" s="1442"/>
      <c r="F78" s="1442"/>
      <c r="G78" s="1442"/>
      <c r="H78" s="1442"/>
      <c r="I78" s="1442"/>
      <c r="J78" s="1442"/>
      <c r="K78" s="1444"/>
      <c r="L78" s="1431"/>
    </row>
    <row r="79" spans="1:12" s="1394" customFormat="1" ht="15" customHeight="1" x14ac:dyDescent="0.2">
      <c r="A79" s="1637"/>
      <c r="B79" s="1628" t="s">
        <v>325</v>
      </c>
      <c r="C79" s="1427"/>
      <c r="D79" s="1427"/>
      <c r="E79" s="1427"/>
      <c r="F79" s="1427"/>
      <c r="G79" s="1427"/>
      <c r="H79" s="1427"/>
      <c r="I79" s="1427"/>
      <c r="J79" s="1427"/>
      <c r="K79" s="1957"/>
      <c r="L79" s="1429">
        <f>SUM(C79:K79)</f>
        <v>0</v>
      </c>
    </row>
    <row r="80" spans="1:12" s="1394" customFormat="1" ht="15" customHeight="1" thickBot="1" x14ac:dyDescent="0.25">
      <c r="A80" s="1554"/>
      <c r="B80" s="1417" t="s">
        <v>323</v>
      </c>
      <c r="C80" s="1418">
        <f>'5.a.sz. melléklet'!C97</f>
        <v>317886</v>
      </c>
      <c r="D80" s="1418"/>
      <c r="E80" s="1418"/>
      <c r="F80" s="1418"/>
      <c r="G80" s="1418"/>
      <c r="H80" s="1418"/>
      <c r="I80" s="1418"/>
      <c r="J80" s="1418"/>
      <c r="K80" s="1664"/>
      <c r="L80" s="1420">
        <f>SUM(C80:K80)</f>
        <v>317886</v>
      </c>
    </row>
    <row r="81" spans="1:20" s="1425" customFormat="1" ht="18.75" x14ac:dyDescent="0.2">
      <c r="A81" s="1446" t="s">
        <v>425</v>
      </c>
      <c r="B81" s="1447" t="s">
        <v>426</v>
      </c>
      <c r="C81" s="1423"/>
      <c r="D81" s="1423"/>
      <c r="E81" s="1423"/>
      <c r="F81" s="1423"/>
      <c r="G81" s="1423"/>
      <c r="H81" s="1423"/>
      <c r="I81" s="1423"/>
      <c r="J81" s="1423"/>
      <c r="K81" s="1448"/>
      <c r="L81" s="1430"/>
    </row>
    <row r="82" spans="1:20" s="1425" customFormat="1" ht="15" customHeight="1" x14ac:dyDescent="0.2">
      <c r="A82" s="1638"/>
      <c r="B82" s="1457" t="s">
        <v>324</v>
      </c>
      <c r="C82" s="1458"/>
      <c r="D82" s="1458">
        <f>SUM('5.a.sz. melléklet'!D99)</f>
        <v>675791000</v>
      </c>
      <c r="E82" s="1458"/>
      <c r="F82" s="1458"/>
      <c r="G82" s="1458"/>
      <c r="H82" s="1458"/>
      <c r="I82" s="1458"/>
      <c r="J82" s="1458"/>
      <c r="K82" s="1459"/>
      <c r="L82" s="1460">
        <f>SUM(C82:K82)</f>
        <v>675791000</v>
      </c>
    </row>
    <row r="83" spans="1:20" s="1425" customFormat="1" ht="15" customHeight="1" x14ac:dyDescent="0.2">
      <c r="A83" s="1557"/>
      <c r="B83" s="1422" t="s">
        <v>325</v>
      </c>
      <c r="C83" s="1423"/>
      <c r="D83" s="1458">
        <f>SUM('5.a.sz. melléklet'!D100)</f>
        <v>650791000</v>
      </c>
      <c r="E83" s="1423"/>
      <c r="F83" s="1423"/>
      <c r="G83" s="1423"/>
      <c r="H83" s="1423"/>
      <c r="I83" s="1423"/>
      <c r="J83" s="1423"/>
      <c r="K83" s="1448"/>
      <c r="L83" s="1430">
        <f>SUM(C83:K83)</f>
        <v>650791000</v>
      </c>
    </row>
    <row r="84" spans="1:20" s="1425" customFormat="1" ht="15" customHeight="1" thickBot="1" x14ac:dyDescent="0.25">
      <c r="A84" s="1665"/>
      <c r="B84" s="1436" t="s">
        <v>323</v>
      </c>
      <c r="C84" s="1437"/>
      <c r="D84" s="1437">
        <f>'5.a.sz. melléklet'!D101</f>
        <v>714921418</v>
      </c>
      <c r="E84" s="1437"/>
      <c r="F84" s="1437"/>
      <c r="G84" s="1437"/>
      <c r="H84" s="1437"/>
      <c r="I84" s="1437"/>
      <c r="J84" s="1437"/>
      <c r="K84" s="1666"/>
      <c r="L84" s="1439">
        <f>SUM(D84:K84)</f>
        <v>714921418</v>
      </c>
    </row>
    <row r="85" spans="1:20" s="1425" customFormat="1" ht="18.75" x14ac:dyDescent="0.2">
      <c r="A85" s="1446" t="s">
        <v>248</v>
      </c>
      <c r="B85" s="1447" t="s">
        <v>427</v>
      </c>
      <c r="C85" s="1453"/>
      <c r="D85" s="1453"/>
      <c r="E85" s="1453"/>
      <c r="F85" s="1453"/>
      <c r="G85" s="1453"/>
      <c r="H85" s="1453"/>
      <c r="I85" s="1453"/>
      <c r="J85" s="1453"/>
      <c r="K85" s="1454"/>
      <c r="L85" s="1455"/>
    </row>
    <row r="86" spans="1:20" s="1425" customFormat="1" ht="15" customHeight="1" x14ac:dyDescent="0.2">
      <c r="A86" s="1456"/>
      <c r="B86" s="1457" t="s">
        <v>324</v>
      </c>
      <c r="C86" s="1458"/>
      <c r="D86" s="1458"/>
      <c r="E86" s="1458"/>
      <c r="F86" s="1458"/>
      <c r="G86" s="1458"/>
      <c r="H86" s="1458"/>
      <c r="I86" s="1458"/>
      <c r="J86" s="1458"/>
      <c r="K86" s="1459">
        <f>SUM('5.a.sz. melléklet'!K103)</f>
        <v>300000000</v>
      </c>
      <c r="L86" s="1460">
        <f>SUM(C86:K86)</f>
        <v>300000000</v>
      </c>
    </row>
    <row r="87" spans="1:20" s="1425" customFormat="1" ht="15" customHeight="1" x14ac:dyDescent="0.2">
      <c r="A87" s="1456"/>
      <c r="B87" s="1457" t="s">
        <v>325</v>
      </c>
      <c r="C87" s="1458"/>
      <c r="D87" s="1458"/>
      <c r="E87" s="1458"/>
      <c r="F87" s="1458"/>
      <c r="G87" s="1458"/>
      <c r="H87" s="1458"/>
      <c r="I87" s="1458"/>
      <c r="J87" s="1458"/>
      <c r="K87" s="1459">
        <f>SUM('5.a.sz. melléklet'!K104)</f>
        <v>458302707</v>
      </c>
      <c r="L87" s="1460">
        <f>SUM(K87)</f>
        <v>458302707</v>
      </c>
    </row>
    <row r="88" spans="1:20" s="1425" customFormat="1" ht="15" customHeight="1" thickBot="1" x14ac:dyDescent="0.25">
      <c r="A88" s="1639"/>
      <c r="B88" s="1422" t="s">
        <v>323</v>
      </c>
      <c r="C88" s="1423">
        <f>'5.a.sz. melléklet'!C105</f>
        <v>7641540</v>
      </c>
      <c r="D88" s="1423"/>
      <c r="E88" s="1423"/>
      <c r="F88" s="1423"/>
      <c r="G88" s="1423"/>
      <c r="H88" s="1423"/>
      <c r="I88" s="1423"/>
      <c r="J88" s="1423"/>
      <c r="K88" s="1448">
        <f>'5.a.sz. melléklet'!K105</f>
        <v>155442000</v>
      </c>
      <c r="L88" s="1430">
        <f>SUM(C88:K88)</f>
        <v>163083540</v>
      </c>
    </row>
    <row r="89" spans="1:20" s="1393" customFormat="1" ht="21.75" customHeight="1" x14ac:dyDescent="0.2">
      <c r="A89" s="2742" t="s">
        <v>336</v>
      </c>
      <c r="B89" s="2743"/>
      <c r="C89" s="1462"/>
      <c r="D89" s="1462"/>
      <c r="E89" s="1462"/>
      <c r="F89" s="1462"/>
      <c r="G89" s="1462"/>
      <c r="H89" s="1462"/>
      <c r="I89" s="1462"/>
      <c r="J89" s="1462"/>
      <c r="K89" s="1463"/>
      <c r="L89" s="1415"/>
      <c r="N89" s="1464"/>
    </row>
    <row r="90" spans="1:20" s="1393" customFormat="1" ht="15" customHeight="1" thickBot="1" x14ac:dyDescent="0.2">
      <c r="A90" s="1465"/>
      <c r="B90" s="1466" t="s">
        <v>324</v>
      </c>
      <c r="C90" s="1467">
        <f>C10+C14+C18+C26+C30+C38+C42+C46+C50+C62+C70+C54+C6+C86+C82+C74+C58</f>
        <v>86783000</v>
      </c>
      <c r="D90" s="1467">
        <f t="shared" ref="D90:L90" si="0">D10+D14+D18+D26+D30+D38+D42+D46+D50+D62+D70+D54+D6+D86+D82+D74+D58</f>
        <v>675791000</v>
      </c>
      <c r="E90" s="1467">
        <f t="shared" si="0"/>
        <v>134971058</v>
      </c>
      <c r="F90" s="1467">
        <f t="shared" si="0"/>
        <v>33816000</v>
      </c>
      <c r="G90" s="1467">
        <f t="shared" si="0"/>
        <v>174678258.55555555</v>
      </c>
      <c r="H90" s="1467">
        <f t="shared" si="0"/>
        <v>0</v>
      </c>
      <c r="I90" s="1467">
        <f t="shared" si="0"/>
        <v>196528000</v>
      </c>
      <c r="J90" s="1467">
        <f t="shared" si="0"/>
        <v>379000000</v>
      </c>
      <c r="K90" s="1467">
        <f t="shared" si="0"/>
        <v>300000000</v>
      </c>
      <c r="L90" s="1467">
        <f t="shared" si="0"/>
        <v>1981567316.5555556</v>
      </c>
      <c r="M90" s="1468">
        <f>SUM(C90:K90)</f>
        <v>1981567316.5555556</v>
      </c>
      <c r="N90" s="1464"/>
    </row>
    <row r="91" spans="1:20" s="1393" customFormat="1" ht="15" customHeight="1" x14ac:dyDescent="0.15">
      <c r="A91" s="1469"/>
      <c r="B91" s="1470" t="s">
        <v>325</v>
      </c>
      <c r="C91" s="1471">
        <f>C7+C11+C15+C19+C27+C31+C39+C43+C47+C51+C55+C59+C63+C71+C75+C83+C87</f>
        <v>86783000</v>
      </c>
      <c r="D91" s="1471">
        <f t="shared" ref="D91:K91" si="1">D7+D11+D15+D19+D27+D31+D39+D43+D47+D51+D55+D59+D63+D71+D75+D83+D87</f>
        <v>650791000</v>
      </c>
      <c r="E91" s="1471">
        <f t="shared" si="1"/>
        <v>150982166</v>
      </c>
      <c r="F91" s="1471">
        <f>F7+F11+F15+F19+F27+F31+F39+F43+F47+F51+F55+F59+F63+F71+F75+F83+F87+F23</f>
        <v>33962108</v>
      </c>
      <c r="G91" s="1471">
        <f t="shared" si="1"/>
        <v>174678258.55555555</v>
      </c>
      <c r="H91" s="1471">
        <f t="shared" si="1"/>
        <v>0</v>
      </c>
      <c r="I91" s="1471">
        <f t="shared" si="1"/>
        <v>196528000</v>
      </c>
      <c r="J91" s="1471">
        <f t="shared" si="1"/>
        <v>431936709</v>
      </c>
      <c r="K91" s="1471">
        <f t="shared" si="1"/>
        <v>529601048</v>
      </c>
      <c r="L91" s="1471">
        <f>L7+L11+L15+L19+L27+L31+L39+L43+L47+L51+L55+L59+L63+L71+L75+L83+L87+L23</f>
        <v>2255262289.5555553</v>
      </c>
      <c r="M91" s="1468">
        <f>SUM(C91:K91)</f>
        <v>2255262289.5555553</v>
      </c>
      <c r="N91" s="1464"/>
    </row>
    <row r="92" spans="1:20" s="1478" customFormat="1" ht="15" customHeight="1" x14ac:dyDescent="0.15">
      <c r="A92" s="1472"/>
      <c r="B92" s="1461" t="s">
        <v>323</v>
      </c>
      <c r="C92" s="1473">
        <f>C8+C12+C16+C20+C28+C32+C40+C44+C48+C52+C56+C60+C64+C72+C76+C80+C84+C88+C68+C36</f>
        <v>88770556</v>
      </c>
      <c r="D92" s="1473">
        <f>D8+D12+D16+D20+D28+D32+D40+D44+D48+D52+D56+D60+D64+D72+D76+D80+D84+D88</f>
        <v>714946418</v>
      </c>
      <c r="E92" s="1473">
        <f t="shared" ref="E92:K92" si="2">E8+E12+E16+E20+E28+E32+E40+E44+E48+E52+E56+E60+E64+E72+E76+E80+E84+E88</f>
        <v>153378269</v>
      </c>
      <c r="F92" s="1473">
        <f>F8+F12+F16+F20+F28+F32+F40+F44+F48+F52+F56+F60+F64+F72+F76+F80+F84+F88+F24</f>
        <v>29354908</v>
      </c>
      <c r="G92" s="1473">
        <f t="shared" si="2"/>
        <v>840243380</v>
      </c>
      <c r="H92" s="1473">
        <f t="shared" si="2"/>
        <v>0</v>
      </c>
      <c r="I92" s="1473">
        <f t="shared" si="2"/>
        <v>41152858</v>
      </c>
      <c r="J92" s="1473">
        <f t="shared" si="2"/>
        <v>431936709</v>
      </c>
      <c r="K92" s="1473">
        <f t="shared" si="2"/>
        <v>226740341</v>
      </c>
      <c r="L92" s="1473">
        <f>L8+L12+L16+L20+L28+L32+L40+L44+L48+L52+L56+L60+L64+L72+L76+L80+L84+L88+L24+L68+L36</f>
        <v>2526523439</v>
      </c>
      <c r="M92" s="1476"/>
      <c r="N92" s="1477"/>
    </row>
    <row r="93" spans="1:20" s="1425" customFormat="1" ht="15" customHeight="1" thickBot="1" x14ac:dyDescent="0.3">
      <c r="A93" s="1479"/>
      <c r="B93" s="1450"/>
      <c r="C93" s="1480"/>
      <c r="D93" s="1480"/>
      <c r="E93" s="1480"/>
      <c r="F93" s="1480"/>
      <c r="G93" s="1480"/>
      <c r="H93" s="1480"/>
      <c r="I93" s="1480"/>
      <c r="J93" s="1480"/>
      <c r="K93" s="1481"/>
      <c r="L93" s="1482"/>
      <c r="M93" s="1483"/>
      <c r="N93" s="1484"/>
      <c r="O93" s="1485"/>
      <c r="P93" s="1485"/>
      <c r="Q93" s="1478"/>
      <c r="R93" s="1478"/>
      <c r="S93" s="1478"/>
      <c r="T93" s="1478"/>
    </row>
    <row r="94" spans="1:20" s="1394" customFormat="1" ht="15" customHeight="1" x14ac:dyDescent="0.25">
      <c r="A94" s="1486"/>
      <c r="B94" s="1487"/>
      <c r="C94" s="1488"/>
      <c r="D94" s="1488"/>
      <c r="E94" s="1488"/>
      <c r="F94" s="1488"/>
      <c r="G94" s="1488"/>
      <c r="H94" s="1488"/>
      <c r="I94" s="1488"/>
      <c r="J94" s="1488"/>
      <c r="K94" s="1489"/>
      <c r="L94" s="1490"/>
      <c r="M94" s="1491"/>
      <c r="N94" s="1492"/>
      <c r="O94" s="1402"/>
      <c r="P94" s="1402"/>
      <c r="Q94" s="1393"/>
      <c r="R94" s="1393"/>
      <c r="S94" s="1393"/>
      <c r="T94" s="1393"/>
    </row>
    <row r="95" spans="1:20" s="1394" customFormat="1" ht="15" customHeight="1" thickBot="1" x14ac:dyDescent="0.3">
      <c r="A95" s="1486"/>
      <c r="B95" s="1487"/>
      <c r="C95" s="1493"/>
      <c r="D95" s="1493"/>
      <c r="E95" s="1493"/>
      <c r="F95" s="1493"/>
      <c r="G95" s="1493"/>
      <c r="H95" s="1493"/>
      <c r="I95" s="1493"/>
      <c r="J95" s="1493"/>
      <c r="K95" s="1493"/>
      <c r="L95" s="1494"/>
      <c r="M95" s="1491"/>
      <c r="N95" s="1492"/>
      <c r="O95" s="1402"/>
      <c r="P95" s="1402"/>
      <c r="Q95" s="1393"/>
      <c r="R95" s="1393"/>
      <c r="S95" s="1393"/>
      <c r="T95" s="1393"/>
    </row>
    <row r="96" spans="1:20" s="1394" customFormat="1" ht="15" customHeight="1" thickBot="1" x14ac:dyDescent="0.3">
      <c r="A96" s="2736" t="s">
        <v>153</v>
      </c>
      <c r="B96" s="2737"/>
      <c r="C96" s="1495"/>
      <c r="D96" s="1495"/>
      <c r="E96" s="1495"/>
      <c r="F96" s="1495"/>
      <c r="G96" s="1495"/>
      <c r="H96" s="1495"/>
      <c r="I96" s="1495"/>
      <c r="J96" s="1495"/>
      <c r="K96" s="1496"/>
      <c r="L96" s="1497"/>
      <c r="M96" s="1491"/>
      <c r="N96" s="1492"/>
      <c r="O96" s="1402"/>
      <c r="P96" s="1402"/>
      <c r="Q96" s="1393"/>
      <c r="R96" s="1393"/>
      <c r="S96" s="1393"/>
      <c r="T96" s="1393"/>
    </row>
    <row r="97" spans="1:14" s="1394" customFormat="1" ht="18.75" x14ac:dyDescent="0.2">
      <c r="A97" s="1403" t="s">
        <v>213</v>
      </c>
      <c r="B97" s="1426" t="s">
        <v>384</v>
      </c>
      <c r="C97" s="1427"/>
      <c r="D97" s="1427"/>
      <c r="E97" s="1427"/>
      <c r="F97" s="1427"/>
      <c r="G97" s="1427"/>
      <c r="H97" s="1427"/>
      <c r="I97" s="1427"/>
      <c r="J97" s="1427"/>
      <c r="K97" s="1428"/>
      <c r="L97" s="1431"/>
    </row>
    <row r="98" spans="1:14" s="1394" customFormat="1" ht="15" customHeight="1" x14ac:dyDescent="0.2">
      <c r="A98" s="1631"/>
      <c r="B98" s="1628" t="s">
        <v>324</v>
      </c>
      <c r="C98" s="1427"/>
      <c r="D98" s="1427"/>
      <c r="E98" s="1427"/>
      <c r="F98" s="1427">
        <f>SUM('5.a.sz. melléklet'!F23)</f>
        <v>3600000</v>
      </c>
      <c r="G98" s="1427"/>
      <c r="H98" s="1427"/>
      <c r="I98" s="1427"/>
      <c r="J98" s="1427"/>
      <c r="K98" s="1428"/>
      <c r="L98" s="1429">
        <f>SUM(C98:K98)</f>
        <v>3600000</v>
      </c>
    </row>
    <row r="99" spans="1:14" s="1394" customFormat="1" ht="15" customHeight="1" x14ac:dyDescent="0.2">
      <c r="A99" s="1632"/>
      <c r="B99" s="1630" t="s">
        <v>325</v>
      </c>
      <c r="C99" s="1442"/>
      <c r="D99" s="1442"/>
      <c r="E99" s="1442"/>
      <c r="F99" s="1442">
        <f>SUM('5.a.sz. melléklet'!F24)</f>
        <v>3600000</v>
      </c>
      <c r="G99" s="1442"/>
      <c r="H99" s="1442"/>
      <c r="I99" s="1442"/>
      <c r="J99" s="1442"/>
      <c r="K99" s="1443"/>
      <c r="L99" s="1431">
        <f>SUM(F99:K99)</f>
        <v>3600000</v>
      </c>
    </row>
    <row r="100" spans="1:14" s="1425" customFormat="1" ht="15" customHeight="1" thickBot="1" x14ac:dyDescent="0.25">
      <c r="A100" s="1667"/>
      <c r="B100" s="1450" t="s">
        <v>323</v>
      </c>
      <c r="C100" s="1451"/>
      <c r="D100" s="1451"/>
      <c r="E100" s="1451"/>
      <c r="F100" s="1451">
        <f>'5.a.sz. melléklet'!F25</f>
        <v>6607647</v>
      </c>
      <c r="G100" s="1451"/>
      <c r="H100" s="1451"/>
      <c r="I100" s="1451"/>
      <c r="J100" s="1451"/>
      <c r="K100" s="1656"/>
      <c r="L100" s="1452">
        <f>SUM(F100:K100)</f>
        <v>6607647</v>
      </c>
    </row>
    <row r="101" spans="1:14" s="1394" customFormat="1" ht="18.75" x14ac:dyDescent="0.2">
      <c r="A101" s="1440" t="s">
        <v>221</v>
      </c>
      <c r="B101" s="1441" t="s">
        <v>222</v>
      </c>
      <c r="C101" s="1442"/>
      <c r="D101" s="1442"/>
      <c r="E101" s="1442"/>
      <c r="F101" s="1442"/>
      <c r="G101" s="1442"/>
      <c r="H101" s="1442"/>
      <c r="I101" s="1442"/>
      <c r="J101" s="1442"/>
      <c r="K101" s="1443"/>
      <c r="L101" s="1431"/>
    </row>
    <row r="102" spans="1:14" s="1394" customFormat="1" ht="15" customHeight="1" x14ac:dyDescent="0.2">
      <c r="A102" s="1627"/>
      <c r="B102" s="1628" t="s">
        <v>324</v>
      </c>
      <c r="C102" s="1427"/>
      <c r="D102" s="1427">
        <f>SUM('5.a.sz. melléklet'!D31)</f>
        <v>6500000</v>
      </c>
      <c r="E102" s="1427"/>
      <c r="F102" s="1427">
        <f>SUM('5.a.sz. melléklet'!F31)</f>
        <v>7320000</v>
      </c>
      <c r="G102" s="1427"/>
      <c r="H102" s="1427"/>
      <c r="I102" s="1427"/>
      <c r="J102" s="1427"/>
      <c r="K102" s="1428"/>
      <c r="L102" s="1429">
        <f>SUM(C102:K102)</f>
        <v>13820000</v>
      </c>
    </row>
    <row r="103" spans="1:14" s="1394" customFormat="1" ht="15" customHeight="1" x14ac:dyDescent="0.2">
      <c r="A103" s="1629"/>
      <c r="B103" s="1630" t="s">
        <v>325</v>
      </c>
      <c r="C103" s="1442"/>
      <c r="D103" s="1442">
        <f>SUM('5.a.sz. melléklet'!D32)</f>
        <v>6500000</v>
      </c>
      <c r="E103" s="1442"/>
      <c r="F103" s="1442">
        <f>SUM('5.a.sz. melléklet'!F32)</f>
        <v>7320000</v>
      </c>
      <c r="G103" s="1442"/>
      <c r="H103" s="1442"/>
      <c r="I103" s="1442"/>
      <c r="J103" s="1442"/>
      <c r="K103" s="1443"/>
      <c r="L103" s="1431">
        <f>SUM(C103:K103)</f>
        <v>13820000</v>
      </c>
    </row>
    <row r="104" spans="1:14" s="1425" customFormat="1" ht="15" customHeight="1" thickBot="1" x14ac:dyDescent="0.25">
      <c r="A104" s="1435"/>
      <c r="B104" s="1436" t="s">
        <v>323</v>
      </c>
      <c r="C104" s="1437">
        <f>'5.a.sz. melléklet'!C33</f>
        <v>6000</v>
      </c>
      <c r="D104" s="1437">
        <f>'5.a.sz. melléklet'!D33</f>
        <v>6424505</v>
      </c>
      <c r="E104" s="1437"/>
      <c r="F104" s="1437">
        <f>'5.a.sz. melléklet'!F33</f>
        <v>5565625</v>
      </c>
      <c r="G104" s="1437"/>
      <c r="H104" s="1437"/>
      <c r="I104" s="1437"/>
      <c r="J104" s="1437"/>
      <c r="K104" s="1438"/>
      <c r="L104" s="1439">
        <f>SUM(C104:K104)</f>
        <v>11996130</v>
      </c>
    </row>
    <row r="105" spans="1:14" s="1425" customFormat="1" ht="18.75" x14ac:dyDescent="0.2">
      <c r="A105" s="1668" t="s">
        <v>244</v>
      </c>
      <c r="B105" s="1447" t="s">
        <v>467</v>
      </c>
      <c r="C105" s="1423"/>
      <c r="D105" s="1423"/>
      <c r="E105" s="1423"/>
      <c r="F105" s="1423"/>
      <c r="G105" s="1423"/>
      <c r="H105" s="1423"/>
      <c r="I105" s="1423"/>
      <c r="J105" s="1423"/>
      <c r="K105" s="1424"/>
      <c r="L105" s="1430"/>
    </row>
    <row r="106" spans="1:14" s="1425" customFormat="1" ht="15" customHeight="1" x14ac:dyDescent="0.2">
      <c r="A106" s="1421"/>
      <c r="B106" s="1422" t="s">
        <v>324</v>
      </c>
      <c r="C106" s="1423">
        <f>SUM('5.a.sz. melléklet'!C35)</f>
        <v>2134000</v>
      </c>
      <c r="D106" s="1423"/>
      <c r="E106" s="1423"/>
      <c r="F106" s="1423"/>
      <c r="G106" s="1423"/>
      <c r="H106" s="1423"/>
      <c r="I106" s="1423"/>
      <c r="J106" s="1423"/>
      <c r="K106" s="1424"/>
      <c r="L106" s="1430">
        <f>SUM(C106:K106)</f>
        <v>2134000</v>
      </c>
    </row>
    <row r="107" spans="1:14" s="1425" customFormat="1" ht="15" customHeight="1" x14ac:dyDescent="0.2">
      <c r="A107" s="1421"/>
      <c r="B107" s="1422" t="s">
        <v>325</v>
      </c>
      <c r="C107" s="1423">
        <f>SUM('5.a.sz. melléklet'!C36)</f>
        <v>2134000</v>
      </c>
      <c r="D107" s="1423"/>
      <c r="E107" s="1423"/>
      <c r="F107" s="1423"/>
      <c r="G107" s="1423"/>
      <c r="H107" s="1423"/>
      <c r="I107" s="1423"/>
      <c r="J107" s="1423"/>
      <c r="K107" s="1424"/>
      <c r="L107" s="1430">
        <f>SUM(C107:K107)</f>
        <v>2134000</v>
      </c>
    </row>
    <row r="108" spans="1:14" s="1425" customFormat="1" ht="15" customHeight="1" thickBot="1" x14ac:dyDescent="0.25">
      <c r="A108" s="1655"/>
      <c r="B108" s="1450" t="s">
        <v>323</v>
      </c>
      <c r="C108" s="1451">
        <f>'5.a.sz. melléklet'!C37</f>
        <v>1049731</v>
      </c>
      <c r="D108" s="1451"/>
      <c r="E108" s="1451"/>
      <c r="F108" s="1451"/>
      <c r="G108" s="1451"/>
      <c r="H108" s="1451"/>
      <c r="I108" s="1451"/>
      <c r="J108" s="1451"/>
      <c r="K108" s="1656"/>
      <c r="L108" s="1452">
        <f>SUM(C108:K108)</f>
        <v>1049731</v>
      </c>
    </row>
    <row r="109" spans="1:14" s="1394" customFormat="1" x14ac:dyDescent="0.2">
      <c r="A109" s="1440" t="s">
        <v>223</v>
      </c>
      <c r="B109" s="1441" t="s">
        <v>224</v>
      </c>
      <c r="C109" s="1442"/>
      <c r="D109" s="1442"/>
      <c r="E109" s="1442"/>
      <c r="F109" s="1442"/>
      <c r="G109" s="1442"/>
      <c r="H109" s="1442"/>
      <c r="I109" s="1442"/>
      <c r="J109" s="1442"/>
      <c r="K109" s="1443"/>
      <c r="L109" s="1431"/>
    </row>
    <row r="110" spans="1:14" s="1394" customFormat="1" ht="15" customHeight="1" x14ac:dyDescent="0.2">
      <c r="A110" s="1499"/>
      <c r="B110" s="1500" t="s">
        <v>324</v>
      </c>
      <c r="C110" s="1501">
        <f>SUM('5.a.sz. melléklet'!C39)</f>
        <v>1300000</v>
      </c>
      <c r="D110" s="1501"/>
      <c r="E110" s="1501"/>
      <c r="F110" s="1501"/>
      <c r="G110" s="1501"/>
      <c r="H110" s="1501"/>
      <c r="I110" s="1501"/>
      <c r="J110" s="1501"/>
      <c r="K110" s="1502"/>
      <c r="L110" s="1503">
        <f>SUM(C110:K110)</f>
        <v>1300000</v>
      </c>
    </row>
    <row r="111" spans="1:14" s="1394" customFormat="1" ht="15" customHeight="1" x14ac:dyDescent="0.2">
      <c r="A111" s="1627"/>
      <c r="B111" s="1628" t="s">
        <v>325</v>
      </c>
      <c r="C111" s="1427">
        <f>SUM('5.a.sz. melléklet'!C40)</f>
        <v>1300000</v>
      </c>
      <c r="D111" s="1427"/>
      <c r="E111" s="1427"/>
      <c r="F111" s="1427"/>
      <c r="G111" s="1427"/>
      <c r="H111" s="1427"/>
      <c r="I111" s="1427"/>
      <c r="J111" s="1427"/>
      <c r="K111" s="1428"/>
      <c r="L111" s="1429">
        <f>SUM(C111:K111)</f>
        <v>1300000</v>
      </c>
    </row>
    <row r="112" spans="1:14" s="1425" customFormat="1" ht="15" customHeight="1" thickBot="1" x14ac:dyDescent="0.25">
      <c r="A112" s="1504"/>
      <c r="B112" s="1422" t="s">
        <v>323</v>
      </c>
      <c r="C112" s="1423">
        <f>'5.a.sz. melléklet'!C41</f>
        <v>1226230</v>
      </c>
      <c r="D112" s="1423"/>
      <c r="E112" s="1423"/>
      <c r="F112" s="1423"/>
      <c r="G112" s="1423"/>
      <c r="H112" s="1423"/>
      <c r="I112" s="1423"/>
      <c r="J112" s="1423"/>
      <c r="K112" s="1424"/>
      <c r="L112" s="1430">
        <f>SUM(C112:K112)</f>
        <v>1226230</v>
      </c>
      <c r="M112" s="1505"/>
      <c r="N112" s="1506"/>
    </row>
    <row r="113" spans="1:20" s="1394" customFormat="1" ht="16.5" customHeight="1" x14ac:dyDescent="0.2">
      <c r="A113" s="2744" t="s">
        <v>337</v>
      </c>
      <c r="B113" s="2745"/>
      <c r="C113" s="1462"/>
      <c r="D113" s="1462"/>
      <c r="E113" s="1462"/>
      <c r="F113" s="1462"/>
      <c r="G113" s="1462"/>
      <c r="H113" s="1462"/>
      <c r="I113" s="1462"/>
      <c r="J113" s="1462"/>
      <c r="K113" s="1463"/>
      <c r="L113" s="1415"/>
      <c r="M113" s="1507"/>
      <c r="N113" s="1492"/>
      <c r="O113" s="1393"/>
      <c r="P113" s="1393"/>
      <c r="Q113" s="1393"/>
      <c r="R113" s="1393"/>
      <c r="S113" s="1393"/>
      <c r="T113" s="1393"/>
    </row>
    <row r="114" spans="1:20" s="1394" customFormat="1" ht="15" customHeight="1" thickBot="1" x14ac:dyDescent="0.25">
      <c r="A114" s="1508"/>
      <c r="B114" s="1466" t="s">
        <v>324</v>
      </c>
      <c r="C114" s="1467">
        <f>C102+C110+C98+C106</f>
        <v>3434000</v>
      </c>
      <c r="D114" s="1467">
        <f t="shared" ref="D114:L114" si="3">D102+D110+D98+D106</f>
        <v>6500000</v>
      </c>
      <c r="E114" s="1467">
        <f t="shared" si="3"/>
        <v>0</v>
      </c>
      <c r="F114" s="1467">
        <f t="shared" si="3"/>
        <v>10920000</v>
      </c>
      <c r="G114" s="1467">
        <f t="shared" si="3"/>
        <v>0</v>
      </c>
      <c r="H114" s="1467">
        <f t="shared" si="3"/>
        <v>0</v>
      </c>
      <c r="I114" s="1467">
        <f t="shared" si="3"/>
        <v>0</v>
      </c>
      <c r="J114" s="1467">
        <f t="shared" si="3"/>
        <v>0</v>
      </c>
      <c r="K114" s="1467">
        <f t="shared" si="3"/>
        <v>0</v>
      </c>
      <c r="L114" s="1467">
        <f t="shared" si="3"/>
        <v>20854000</v>
      </c>
      <c r="M114" s="1507"/>
      <c r="N114" s="1492"/>
      <c r="O114" s="1393"/>
      <c r="P114" s="1393"/>
      <c r="Q114" s="1393"/>
      <c r="R114" s="1393"/>
      <c r="S114" s="1393"/>
      <c r="T114" s="1393"/>
    </row>
    <row r="115" spans="1:20" s="1394" customFormat="1" ht="15" customHeight="1" thickBot="1" x14ac:dyDescent="0.25">
      <c r="A115" s="1509"/>
      <c r="B115" s="1510" t="s">
        <v>325</v>
      </c>
      <c r="C115" s="1511">
        <f>C99+C103+C107+C111</f>
        <v>3434000</v>
      </c>
      <c r="D115" s="1511">
        <f t="shared" ref="D115:L115" si="4">D99+D103+D107+D111</f>
        <v>6500000</v>
      </c>
      <c r="E115" s="1511">
        <f t="shared" si="4"/>
        <v>0</v>
      </c>
      <c r="F115" s="1511">
        <f t="shared" si="4"/>
        <v>10920000</v>
      </c>
      <c r="G115" s="1511">
        <f t="shared" si="4"/>
        <v>0</v>
      </c>
      <c r="H115" s="1511">
        <f t="shared" si="4"/>
        <v>0</v>
      </c>
      <c r="I115" s="1511">
        <f t="shared" si="4"/>
        <v>0</v>
      </c>
      <c r="J115" s="1511">
        <f t="shared" si="4"/>
        <v>0</v>
      </c>
      <c r="K115" s="1511">
        <f t="shared" si="4"/>
        <v>0</v>
      </c>
      <c r="L115" s="1511">
        <f t="shared" si="4"/>
        <v>20854000</v>
      </c>
      <c r="M115" s="1507"/>
      <c r="N115" s="1492"/>
      <c r="O115" s="1393"/>
      <c r="P115" s="1393"/>
      <c r="Q115" s="1393"/>
      <c r="R115" s="1393"/>
      <c r="S115" s="1393"/>
      <c r="T115" s="1393"/>
    </row>
    <row r="116" spans="1:20" s="1425" customFormat="1" ht="15" customHeight="1" x14ac:dyDescent="0.2">
      <c r="A116" s="1447"/>
      <c r="B116" s="1422" t="s">
        <v>323</v>
      </c>
      <c r="C116" s="1512">
        <f>C100+C104+C108+C112</f>
        <v>2281961</v>
      </c>
      <c r="D116" s="1512">
        <f t="shared" ref="D116:L116" si="5">D100+D104+D108+D112</f>
        <v>6424505</v>
      </c>
      <c r="E116" s="1512">
        <f t="shared" si="5"/>
        <v>0</v>
      </c>
      <c r="F116" s="1512">
        <f t="shared" si="5"/>
        <v>12173272</v>
      </c>
      <c r="G116" s="1512">
        <f t="shared" si="5"/>
        <v>0</v>
      </c>
      <c r="H116" s="1512">
        <f t="shared" si="5"/>
        <v>0</v>
      </c>
      <c r="I116" s="1512">
        <f t="shared" si="5"/>
        <v>0</v>
      </c>
      <c r="J116" s="1512">
        <f t="shared" si="5"/>
        <v>0</v>
      </c>
      <c r="K116" s="1512">
        <f t="shared" si="5"/>
        <v>0</v>
      </c>
      <c r="L116" s="1512">
        <f t="shared" si="5"/>
        <v>20879738</v>
      </c>
      <c r="M116" s="1513"/>
      <c r="N116" s="1484"/>
      <c r="O116" s="1478"/>
      <c r="P116" s="1478"/>
      <c r="Q116" s="1478"/>
      <c r="R116" s="1478"/>
      <c r="S116" s="1478"/>
      <c r="T116" s="1478"/>
    </row>
    <row r="117" spans="1:20" s="1425" customFormat="1" ht="15" customHeight="1" x14ac:dyDescent="0.2">
      <c r="A117" s="1498"/>
      <c r="B117" s="1457"/>
      <c r="C117" s="1473"/>
      <c r="D117" s="1473"/>
      <c r="E117" s="1473"/>
      <c r="F117" s="1473"/>
      <c r="G117" s="1473"/>
      <c r="H117" s="1473"/>
      <c r="I117" s="1473"/>
      <c r="J117" s="1473"/>
      <c r="K117" s="1474"/>
      <c r="L117" s="1475"/>
      <c r="M117" s="1513"/>
      <c r="N117" s="1484"/>
      <c r="O117" s="1478"/>
      <c r="P117" s="1478"/>
      <c r="Q117" s="1478"/>
      <c r="R117" s="1478"/>
      <c r="S117" s="1478"/>
      <c r="T117" s="1478"/>
    </row>
    <row r="118" spans="1:20" s="1394" customFormat="1" ht="15" customHeight="1" x14ac:dyDescent="0.2">
      <c r="A118" s="2746" t="s">
        <v>338</v>
      </c>
      <c r="B118" s="2747"/>
      <c r="C118" s="1514"/>
      <c r="D118" s="1514"/>
      <c r="E118" s="1514"/>
      <c r="F118" s="1514"/>
      <c r="G118" s="1514"/>
      <c r="H118" s="1514"/>
      <c r="I118" s="1514"/>
      <c r="J118" s="1514"/>
      <c r="K118" s="1515"/>
      <c r="L118" s="1431"/>
      <c r="M118" s="1507"/>
      <c r="N118" s="1492"/>
      <c r="O118" s="1393"/>
      <c r="P118" s="1393"/>
      <c r="Q118" s="1393"/>
      <c r="R118" s="1393"/>
      <c r="S118" s="1393"/>
      <c r="T118" s="1393"/>
    </row>
    <row r="119" spans="1:20" s="1394" customFormat="1" ht="15" customHeight="1" thickBot="1" x14ac:dyDescent="0.25">
      <c r="A119" s="1508"/>
      <c r="B119" s="1466" t="s">
        <v>324</v>
      </c>
      <c r="C119" s="1467">
        <f t="shared" ref="C119:L119" si="6">C90+C114</f>
        <v>90217000</v>
      </c>
      <c r="D119" s="1467">
        <f t="shared" si="6"/>
        <v>682291000</v>
      </c>
      <c r="E119" s="1467">
        <f t="shared" si="6"/>
        <v>134971058</v>
      </c>
      <c r="F119" s="1467">
        <f t="shared" si="6"/>
        <v>44736000</v>
      </c>
      <c r="G119" s="1467">
        <f t="shared" si="6"/>
        <v>174678258.55555555</v>
      </c>
      <c r="H119" s="1467">
        <f t="shared" si="6"/>
        <v>0</v>
      </c>
      <c r="I119" s="1467">
        <f t="shared" si="6"/>
        <v>196528000</v>
      </c>
      <c r="J119" s="1467">
        <f t="shared" si="6"/>
        <v>379000000</v>
      </c>
      <c r="K119" s="1516">
        <f t="shared" si="6"/>
        <v>300000000</v>
      </c>
      <c r="L119" s="1517">
        <f t="shared" si="6"/>
        <v>2002421316.5555556</v>
      </c>
      <c r="M119" s="1507"/>
      <c r="N119" s="1492"/>
      <c r="O119" s="1393"/>
      <c r="P119" s="1393"/>
      <c r="Q119" s="1393"/>
      <c r="R119" s="1393"/>
      <c r="S119" s="1393"/>
      <c r="T119" s="1393"/>
    </row>
    <row r="120" spans="1:20" s="1394" customFormat="1" ht="15" customHeight="1" thickBot="1" x14ac:dyDescent="0.25">
      <c r="A120" s="1509"/>
      <c r="B120" s="1510" t="s">
        <v>325</v>
      </c>
      <c r="C120" s="1518">
        <f t="shared" ref="C120:K120" si="7">C91+C115</f>
        <v>90217000</v>
      </c>
      <c r="D120" s="1518">
        <f t="shared" si="7"/>
        <v>657291000</v>
      </c>
      <c r="E120" s="1518">
        <f t="shared" si="7"/>
        <v>150982166</v>
      </c>
      <c r="F120" s="1518">
        <f t="shared" si="7"/>
        <v>44882108</v>
      </c>
      <c r="G120" s="1518">
        <f t="shared" si="7"/>
        <v>174678258.55555555</v>
      </c>
      <c r="H120" s="1518">
        <f t="shared" si="7"/>
        <v>0</v>
      </c>
      <c r="I120" s="1518">
        <f t="shared" si="7"/>
        <v>196528000</v>
      </c>
      <c r="J120" s="1518">
        <f t="shared" si="7"/>
        <v>431936709</v>
      </c>
      <c r="K120" s="1519">
        <f t="shared" si="7"/>
        <v>529601048</v>
      </c>
      <c r="L120" s="1520">
        <f>SUM(L115,L91)</f>
        <v>2276116289.5555553</v>
      </c>
      <c r="M120" s="1507">
        <v>1642801</v>
      </c>
      <c r="N120" s="1492">
        <f>SUM(C120:K120)</f>
        <v>2276116289.5555553</v>
      </c>
      <c r="O120" s="1393"/>
      <c r="P120" s="1393"/>
      <c r="Q120" s="1393"/>
      <c r="R120" s="1393"/>
      <c r="S120" s="1393"/>
      <c r="T120" s="1393"/>
    </row>
    <row r="121" spans="1:20" s="1425" customFormat="1" ht="15" customHeight="1" x14ac:dyDescent="0.2">
      <c r="A121" s="1447"/>
      <c r="B121" s="1422" t="s">
        <v>323</v>
      </c>
      <c r="C121" s="1521">
        <f t="shared" ref="C121:K121" si="8">C92+C116</f>
        <v>91052517</v>
      </c>
      <c r="D121" s="1521">
        <f t="shared" si="8"/>
        <v>721370923</v>
      </c>
      <c r="E121" s="1521">
        <f t="shared" si="8"/>
        <v>153378269</v>
      </c>
      <c r="F121" s="1521">
        <f t="shared" si="8"/>
        <v>41528180</v>
      </c>
      <c r="G121" s="1521">
        <f t="shared" si="8"/>
        <v>840243380</v>
      </c>
      <c r="H121" s="1521">
        <f t="shared" si="8"/>
        <v>0</v>
      </c>
      <c r="I121" s="1521">
        <f t="shared" si="8"/>
        <v>41152858</v>
      </c>
      <c r="J121" s="1521">
        <f t="shared" si="8"/>
        <v>431936709</v>
      </c>
      <c r="K121" s="1522">
        <f t="shared" si="8"/>
        <v>226740341</v>
      </c>
      <c r="L121" s="1523">
        <f>SUM(L116,L92)</f>
        <v>2547403177</v>
      </c>
      <c r="M121" s="1513">
        <f>SUM(C121:K121)</f>
        <v>2547403177</v>
      </c>
      <c r="N121" s="1484"/>
      <c r="O121" s="1478"/>
      <c r="P121" s="1478"/>
      <c r="Q121" s="1478"/>
      <c r="R121" s="1478"/>
      <c r="S121" s="1478"/>
      <c r="T121" s="1478"/>
    </row>
    <row r="122" spans="1:20" s="1425" customFormat="1" ht="15" customHeight="1" thickBot="1" x14ac:dyDescent="0.25">
      <c r="A122" s="1498"/>
      <c r="B122" s="1457" t="s">
        <v>389</v>
      </c>
      <c r="C122" s="1524">
        <f>SUM(C121/C120)</f>
        <v>1.0092611924581842</v>
      </c>
      <c r="D122" s="1524">
        <f t="shared" ref="D122:L122" si="9">SUM(D121/D120)</f>
        <v>1.0974909484535769</v>
      </c>
      <c r="E122" s="1524">
        <f t="shared" si="9"/>
        <v>1.0158701061422049</v>
      </c>
      <c r="F122" s="1524">
        <f t="shared" si="9"/>
        <v>0.92527249388553678</v>
      </c>
      <c r="G122" s="1524">
        <f t="shared" si="9"/>
        <v>4.8102344673465174</v>
      </c>
      <c r="H122" s="1524"/>
      <c r="I122" s="1524">
        <f t="shared" si="9"/>
        <v>0.20939946470731907</v>
      </c>
      <c r="J122" s="1524">
        <f t="shared" si="9"/>
        <v>1</v>
      </c>
      <c r="K122" s="1525">
        <f t="shared" si="9"/>
        <v>0.4281342377555114</v>
      </c>
      <c r="L122" s="1526">
        <f t="shared" si="9"/>
        <v>1.1191885004686721</v>
      </c>
      <c r="M122" s="1513"/>
      <c r="N122" s="1484"/>
      <c r="O122" s="1478"/>
      <c r="P122" s="1478"/>
      <c r="Q122" s="1478"/>
      <c r="R122" s="1478"/>
      <c r="S122" s="1478"/>
      <c r="T122" s="1478"/>
    </row>
    <row r="123" spans="1:20" s="1394" customFormat="1" ht="15" customHeight="1" x14ac:dyDescent="0.2">
      <c r="A123" s="1527"/>
      <c r="B123" s="1528"/>
      <c r="C123" s="1393"/>
      <c r="D123" s="1507"/>
      <c r="E123" s="1507"/>
      <c r="F123" s="1507"/>
      <c r="G123" s="1507"/>
      <c r="H123" s="1507"/>
      <c r="I123" s="1507"/>
      <c r="J123" s="1507"/>
      <c r="K123" s="1507"/>
      <c r="L123" s="1507"/>
      <c r="M123" s="1507"/>
      <c r="N123" s="1492"/>
      <c r="O123" s="1393"/>
      <c r="P123" s="1393"/>
      <c r="Q123" s="1393"/>
      <c r="R123" s="1393"/>
      <c r="S123" s="1393"/>
      <c r="T123" s="1393"/>
    </row>
    <row r="124" spans="1:20" s="1394" customFormat="1" ht="45" customHeight="1" x14ac:dyDescent="0.2">
      <c r="A124" s="1529" t="s">
        <v>195</v>
      </c>
      <c r="B124" s="1530" t="s">
        <v>196</v>
      </c>
      <c r="C124" s="1531" t="s">
        <v>8</v>
      </c>
      <c r="D124" s="1532" t="s">
        <v>197</v>
      </c>
      <c r="E124" s="1532" t="s">
        <v>82</v>
      </c>
      <c r="F124" s="1532" t="s">
        <v>198</v>
      </c>
      <c r="G124" s="1532" t="s">
        <v>101</v>
      </c>
      <c r="H124" s="1532" t="s">
        <v>100</v>
      </c>
      <c r="I124" s="1532" t="s">
        <v>199</v>
      </c>
      <c r="J124" s="1532" t="s">
        <v>274</v>
      </c>
      <c r="K124" s="1532" t="s">
        <v>83</v>
      </c>
      <c r="L124" s="1532" t="s">
        <v>119</v>
      </c>
      <c r="M124" s="1532" t="s">
        <v>37</v>
      </c>
      <c r="N124" s="1533" t="s">
        <v>19</v>
      </c>
      <c r="O124" s="1393"/>
      <c r="P124" s="1393"/>
      <c r="Q124" s="1393"/>
      <c r="R124" s="1393"/>
    </row>
    <row r="125" spans="1:20" s="1393" customFormat="1" ht="15" customHeight="1" thickBot="1" x14ac:dyDescent="0.2">
      <c r="A125" s="2740" t="s">
        <v>150</v>
      </c>
      <c r="B125" s="2741"/>
    </row>
    <row r="126" spans="1:20" s="1393" customFormat="1" ht="15" customHeight="1" x14ac:dyDescent="0.15">
      <c r="A126" s="1534" t="s">
        <v>201</v>
      </c>
      <c r="B126" s="1535" t="s">
        <v>2</v>
      </c>
      <c r="C126" s="1536"/>
      <c r="D126" s="1536"/>
      <c r="E126" s="1536"/>
      <c r="F126" s="1536"/>
      <c r="G126" s="1536"/>
      <c r="H126" s="1536"/>
      <c r="I126" s="1536"/>
      <c r="J126" s="1536"/>
      <c r="K126" s="1536"/>
      <c r="L126" s="1536"/>
      <c r="M126" s="1537"/>
      <c r="N126" s="1538"/>
    </row>
    <row r="127" spans="1:20" s="1393" customFormat="1" ht="15" customHeight="1" x14ac:dyDescent="0.15">
      <c r="A127" s="1640"/>
      <c r="B127" s="1641" t="s">
        <v>324</v>
      </c>
      <c r="C127" s="1544">
        <f>SUM('6. sz.melléklet'!C6)</f>
        <v>32307000</v>
      </c>
      <c r="D127" s="1544">
        <f>SUM('6. sz.melléklet'!D6)</f>
        <v>6505000</v>
      </c>
      <c r="E127" s="1544">
        <f>SUM('6. sz.melléklet'!E6)</f>
        <v>58760000</v>
      </c>
      <c r="F127" s="1544"/>
      <c r="G127" s="1544"/>
      <c r="H127" s="1544">
        <f>SUM('6. sz.melléklet'!H6)</f>
        <v>5500000</v>
      </c>
      <c r="I127" s="1544">
        <f>SUM('6. sz.melléklet'!I6)</f>
        <v>410000</v>
      </c>
      <c r="J127" s="1544"/>
      <c r="K127" s="1544">
        <f>SUM('1.sz. melléklet'!B27)</f>
        <v>54155707.555555582</v>
      </c>
      <c r="L127" s="1544"/>
      <c r="M127" s="1545"/>
      <c r="N127" s="1561">
        <f>SUM(C127:M127)</f>
        <v>157637707.55555558</v>
      </c>
    </row>
    <row r="128" spans="1:20" s="1393" customFormat="1" ht="15" customHeight="1" x14ac:dyDescent="0.15">
      <c r="A128" s="1642"/>
      <c r="B128" s="1643" t="s">
        <v>325</v>
      </c>
      <c r="C128" s="1644">
        <f>SUM('6. sz.melléklet'!C7)</f>
        <v>32327000</v>
      </c>
      <c r="D128" s="1644">
        <f>SUM('6. sz.melléklet'!D7)</f>
        <v>6497500</v>
      </c>
      <c r="E128" s="1644">
        <f>SUM('6. sz.melléklet'!E7)</f>
        <v>135849976</v>
      </c>
      <c r="F128" s="1644"/>
      <c r="G128" s="1644"/>
      <c r="H128" s="1544">
        <f>SUM('6. sz.melléklet'!H7)</f>
        <v>5500000</v>
      </c>
      <c r="I128" s="1644">
        <f>SUM('6. sz.melléklet'!I7)</f>
        <v>6946689</v>
      </c>
      <c r="J128" s="1644"/>
      <c r="K128" s="1644">
        <f>SUM('6. sz.melléklet'!K7)</f>
        <v>26190372</v>
      </c>
      <c r="L128" s="1644">
        <f>SUM('6. sz.melléklet'!L7)</f>
        <v>0</v>
      </c>
      <c r="M128" s="1645"/>
      <c r="N128" s="1546">
        <f>SUM(C128:M128)</f>
        <v>213311537</v>
      </c>
    </row>
    <row r="129" spans="1:15" s="1478" customFormat="1" ht="15" customHeight="1" thickBot="1" x14ac:dyDescent="0.2">
      <c r="A129" s="1670"/>
      <c r="B129" s="1563" t="s">
        <v>323</v>
      </c>
      <c r="C129" s="1671">
        <f>'6. sz.melléklet'!C8</f>
        <v>28132795</v>
      </c>
      <c r="D129" s="1671">
        <f>'6. sz.melléklet'!D8</f>
        <v>5443226</v>
      </c>
      <c r="E129" s="1671">
        <f>'6. sz.melléklet'!E8</f>
        <v>50734425</v>
      </c>
      <c r="F129" s="1671"/>
      <c r="G129" s="1671"/>
      <c r="H129" s="1671">
        <f>'6. sz.melléklet'!H8</f>
        <v>45555</v>
      </c>
      <c r="I129" s="1671">
        <f>'6. sz.melléklet'!I8</f>
        <v>6536689</v>
      </c>
      <c r="J129" s="1671"/>
      <c r="K129" s="1671">
        <f>'6. sz.melléklet'!K8</f>
        <v>0</v>
      </c>
      <c r="L129" s="1671">
        <f>'6. sz.melléklet'!L8</f>
        <v>0</v>
      </c>
      <c r="M129" s="1672"/>
      <c r="N129" s="1673">
        <f t="shared" ref="N129" si="10">SUM(C129:M129)</f>
        <v>90892690</v>
      </c>
    </row>
    <row r="130" spans="1:15" s="1393" customFormat="1" ht="15" customHeight="1" x14ac:dyDescent="0.15">
      <c r="A130" s="1669" t="s">
        <v>211</v>
      </c>
      <c r="B130" s="1658" t="s">
        <v>218</v>
      </c>
      <c r="C130" s="1644"/>
      <c r="D130" s="1644"/>
      <c r="E130" s="1644"/>
      <c r="F130" s="1644"/>
      <c r="G130" s="1644"/>
      <c r="H130" s="1644"/>
      <c r="I130" s="1644"/>
      <c r="J130" s="1644"/>
      <c r="K130" s="1644"/>
      <c r="L130" s="1644"/>
      <c r="M130" s="1645"/>
      <c r="N130" s="1546"/>
    </row>
    <row r="131" spans="1:15" s="1393" customFormat="1" ht="15" customHeight="1" x14ac:dyDescent="0.15">
      <c r="A131" s="1640"/>
      <c r="B131" s="1641" t="s">
        <v>324</v>
      </c>
      <c r="C131" s="1544">
        <f>SUM('6. sz.melléklet'!C10)</f>
        <v>0</v>
      </c>
      <c r="D131" s="1544">
        <f>SUM('6. sz.melléklet'!D10)</f>
        <v>0</v>
      </c>
      <c r="E131" s="1544">
        <f>SUM('6. sz.melléklet'!E10)</f>
        <v>47599000</v>
      </c>
      <c r="F131" s="1544"/>
      <c r="G131" s="1544">
        <f>SUM('6. sz.melléklet'!G10)</f>
        <v>238086912</v>
      </c>
      <c r="H131" s="1544">
        <f>SUM('6. sz.melléklet'!H10)</f>
        <v>352724281</v>
      </c>
      <c r="I131" s="1544"/>
      <c r="J131" s="1544"/>
      <c r="K131" s="1544"/>
      <c r="L131" s="1544">
        <f>SUM('1.sz. melléklet'!B28)</f>
        <v>26500000</v>
      </c>
      <c r="M131" s="1545"/>
      <c r="N131" s="1548">
        <f t="shared" ref="N131:N192" si="11">SUM(C131:M131)</f>
        <v>664910193</v>
      </c>
    </row>
    <row r="132" spans="1:15" s="1393" customFormat="1" ht="15" customHeight="1" x14ac:dyDescent="0.15">
      <c r="A132" s="1642"/>
      <c r="B132" s="1643" t="s">
        <v>325</v>
      </c>
      <c r="C132" s="1644">
        <f>SUM('6. sz.melléklet'!C11)</f>
        <v>480000</v>
      </c>
      <c r="D132" s="1644">
        <f>SUM('6. sz.melléklet'!D11)</f>
        <v>84000</v>
      </c>
      <c r="E132" s="1644">
        <f>SUM('6. sz.melléklet'!E11)</f>
        <v>47599000</v>
      </c>
      <c r="F132" s="1644"/>
      <c r="G132" s="1644">
        <f>SUM('6. sz.melléklet'!G11)</f>
        <v>238086912</v>
      </c>
      <c r="H132" s="1644">
        <f>SUM('6. sz.melléklet'!H11)</f>
        <v>345724281</v>
      </c>
      <c r="I132" s="1644"/>
      <c r="J132" s="1644">
        <f>'6. sz.melléklet'!J11</f>
        <v>36212080</v>
      </c>
      <c r="K132" s="1644"/>
      <c r="L132" s="1544">
        <f>'6. sz.melléklet'!L11</f>
        <v>3571800</v>
      </c>
      <c r="M132" s="1645"/>
      <c r="N132" s="1546">
        <f t="shared" si="11"/>
        <v>671758073</v>
      </c>
    </row>
    <row r="133" spans="1:15" s="1478" customFormat="1" ht="15" customHeight="1" thickBot="1" x14ac:dyDescent="0.2">
      <c r="A133" s="1675"/>
      <c r="B133" s="1588" t="s">
        <v>323</v>
      </c>
      <c r="C133" s="1676">
        <f>'6. sz.melléklet'!C12</f>
        <v>381502</v>
      </c>
      <c r="D133" s="1676">
        <f>'6. sz.melléklet'!D12</f>
        <v>56962</v>
      </c>
      <c r="E133" s="1676">
        <f>'6. sz.melléklet'!E12</f>
        <v>52731846</v>
      </c>
      <c r="F133" s="1676"/>
      <c r="G133" s="1676">
        <f>'6. sz.melléklet'!G12</f>
        <v>19818314</v>
      </c>
      <c r="H133" s="1676">
        <f>'6. sz.melléklet'!H12</f>
        <v>161409303</v>
      </c>
      <c r="I133" s="1676">
        <f>'6. sz.melléklet'!I12</f>
        <v>1000000</v>
      </c>
      <c r="J133" s="1676">
        <f>'6. sz.melléklet'!J12</f>
        <v>36212080</v>
      </c>
      <c r="K133" s="1676"/>
      <c r="L133" s="1676">
        <f>'6. sz.melléklet'!L12</f>
        <v>0</v>
      </c>
      <c r="M133" s="1677"/>
      <c r="N133" s="1678">
        <f t="shared" ref="N133" si="12">SUM(C133:M133)</f>
        <v>271610007</v>
      </c>
    </row>
    <row r="134" spans="1:15" s="1393" customFormat="1" ht="18.75" x14ac:dyDescent="0.2">
      <c r="A134" s="1669" t="s">
        <v>264</v>
      </c>
      <c r="B134" s="1441" t="s">
        <v>365</v>
      </c>
      <c r="C134" s="1646"/>
      <c r="D134" s="1646"/>
      <c r="E134" s="1646"/>
      <c r="F134" s="1646"/>
      <c r="G134" s="1646"/>
      <c r="H134" s="1646"/>
      <c r="I134" s="1646"/>
      <c r="J134" s="1646"/>
      <c r="K134" s="1646"/>
      <c r="L134" s="1646"/>
      <c r="M134" s="1674"/>
      <c r="N134" s="1598"/>
    </row>
    <row r="135" spans="1:15" s="1393" customFormat="1" ht="15" customHeight="1" x14ac:dyDescent="0.2">
      <c r="A135" s="1640"/>
      <c r="B135" s="1641" t="s">
        <v>324</v>
      </c>
      <c r="C135" s="1547"/>
      <c r="D135" s="1547"/>
      <c r="E135" s="1547">
        <f>'6. sz.melléklet'!E14</f>
        <v>0</v>
      </c>
      <c r="F135" s="1547"/>
      <c r="G135" s="1547"/>
      <c r="H135" s="1547"/>
      <c r="I135" s="1547"/>
      <c r="J135" s="1547"/>
      <c r="K135" s="1547"/>
      <c r="L135" s="1547"/>
      <c r="M135" s="1545">
        <f>SUM('6. sz.melléklet'!M14)</f>
        <v>5398843</v>
      </c>
      <c r="N135" s="1548">
        <f>SUM(E135:M135)</f>
        <v>5398843</v>
      </c>
    </row>
    <row r="136" spans="1:15" s="1393" customFormat="1" ht="15" customHeight="1" x14ac:dyDescent="0.2">
      <c r="A136" s="1642"/>
      <c r="B136" s="1643" t="s">
        <v>325</v>
      </c>
      <c r="C136" s="1646"/>
      <c r="D136" s="1646"/>
      <c r="E136" s="1646">
        <f>'6. sz.melléklet'!E15</f>
        <v>917374</v>
      </c>
      <c r="F136" s="1646"/>
      <c r="G136" s="1646"/>
      <c r="H136" s="1646"/>
      <c r="I136" s="1646">
        <f>SUM('6. sz.melléklet'!I15)</f>
        <v>0</v>
      </c>
      <c r="J136" s="1646"/>
      <c r="K136" s="1646"/>
      <c r="L136" s="1646"/>
      <c r="M136" s="1645">
        <f>SUM('6. sz.melléklet'!M15)</f>
        <v>64590770</v>
      </c>
      <c r="N136" s="1546">
        <f>SUM(C136:M136)</f>
        <v>65508144</v>
      </c>
    </row>
    <row r="137" spans="1:15" s="1478" customFormat="1" ht="15" customHeight="1" thickBot="1" x14ac:dyDescent="0.25">
      <c r="A137" s="1539"/>
      <c r="B137" s="1540" t="s">
        <v>323</v>
      </c>
      <c r="C137" s="1549"/>
      <c r="D137" s="1549"/>
      <c r="E137" s="1549">
        <f>'6. sz.melléklet'!E16</f>
        <v>923722</v>
      </c>
      <c r="F137" s="1549"/>
      <c r="G137" s="1549"/>
      <c r="H137" s="1549"/>
      <c r="I137" s="1549"/>
      <c r="J137" s="1549"/>
      <c r="K137" s="1549"/>
      <c r="L137" s="1549"/>
      <c r="M137" s="1549">
        <f>'6. sz.melléklet'!M16</f>
        <v>64590770</v>
      </c>
      <c r="N137" s="1543">
        <f>SUM(C137:M137)</f>
        <v>65514492</v>
      </c>
    </row>
    <row r="138" spans="1:15" s="1393" customFormat="1" ht="15" customHeight="1" x14ac:dyDescent="0.15">
      <c r="A138" s="1534" t="s">
        <v>445</v>
      </c>
      <c r="B138" s="1535" t="s">
        <v>446</v>
      </c>
      <c r="C138" s="1536"/>
      <c r="D138" s="1536"/>
      <c r="E138" s="1536"/>
      <c r="F138" s="1536"/>
      <c r="G138" s="1536"/>
      <c r="H138" s="1536"/>
      <c r="I138" s="1536"/>
      <c r="J138" s="1536"/>
      <c r="K138" s="1536"/>
      <c r="L138" s="1536"/>
      <c r="M138" s="1536"/>
      <c r="N138" s="1550"/>
      <c r="O138" s="1551"/>
    </row>
    <row r="139" spans="1:15" s="1393" customFormat="1" ht="15" customHeight="1" x14ac:dyDescent="0.15">
      <c r="A139" s="1640"/>
      <c r="B139" s="1641" t="s">
        <v>324</v>
      </c>
      <c r="C139" s="1544"/>
      <c r="D139" s="1544"/>
      <c r="E139" s="1544"/>
      <c r="F139" s="1544"/>
      <c r="G139" s="1544"/>
      <c r="H139" s="1544"/>
      <c r="I139" s="1544">
        <f>SUM('6. sz.melléklet'!I18)</f>
        <v>41964377</v>
      </c>
      <c r="J139" s="1544"/>
      <c r="K139" s="1544"/>
      <c r="L139" s="1544"/>
      <c r="M139" s="1544"/>
      <c r="N139" s="1647">
        <f>SUM(C139:M139)</f>
        <v>41964377</v>
      </c>
      <c r="O139" s="1551"/>
    </row>
    <row r="140" spans="1:15" s="1478" customFormat="1" ht="15" customHeight="1" x14ac:dyDescent="0.15">
      <c r="A140" s="1539"/>
      <c r="B140" s="1540" t="s">
        <v>325</v>
      </c>
      <c r="C140" s="1541"/>
      <c r="D140" s="1541"/>
      <c r="E140" s="1541"/>
      <c r="F140" s="1541"/>
      <c r="G140" s="1541"/>
      <c r="H140" s="1541"/>
      <c r="I140" s="1544">
        <f>SUM('6. sz.melléklet'!I19)</f>
        <v>29906667</v>
      </c>
      <c r="J140" s="1541"/>
      <c r="K140" s="1541"/>
      <c r="L140" s="1541"/>
      <c r="M140" s="1542"/>
      <c r="N140" s="1562">
        <f>SUM(I140:M140)</f>
        <v>29906667</v>
      </c>
    </row>
    <row r="141" spans="1:15" s="1478" customFormat="1" ht="15" customHeight="1" thickBot="1" x14ac:dyDescent="0.2">
      <c r="A141" s="1675"/>
      <c r="B141" s="1588" t="s">
        <v>323</v>
      </c>
      <c r="C141" s="1676"/>
      <c r="D141" s="1676"/>
      <c r="E141" s="1676"/>
      <c r="F141" s="1676"/>
      <c r="G141" s="1676"/>
      <c r="H141" s="1676"/>
      <c r="I141" s="1676">
        <f>'6. sz.melléklet'!I20</f>
        <v>29906667</v>
      </c>
      <c r="J141" s="1676"/>
      <c r="K141" s="1676"/>
      <c r="L141" s="1676"/>
      <c r="M141" s="1677"/>
      <c r="N141" s="1678">
        <f>SUM(I141:M141)</f>
        <v>29906667</v>
      </c>
    </row>
    <row r="142" spans="1:15" s="1393" customFormat="1" ht="15" customHeight="1" x14ac:dyDescent="0.15">
      <c r="A142" s="1669" t="s">
        <v>254</v>
      </c>
      <c r="B142" s="1658" t="s">
        <v>255</v>
      </c>
      <c r="C142" s="1644"/>
      <c r="D142" s="1644"/>
      <c r="E142" s="1644"/>
      <c r="F142" s="1644"/>
      <c r="G142" s="1644"/>
      <c r="H142" s="1644"/>
      <c r="I142" s="1644"/>
      <c r="J142" s="1644"/>
      <c r="K142" s="1644"/>
      <c r="L142" s="1644"/>
      <c r="M142" s="1645"/>
      <c r="N142" s="1546"/>
    </row>
    <row r="143" spans="1:15" s="1393" customFormat="1" ht="15" customHeight="1" x14ac:dyDescent="0.15">
      <c r="A143" s="1640"/>
      <c r="B143" s="1641" t="s">
        <v>324</v>
      </c>
      <c r="C143" s="1544"/>
      <c r="D143" s="1544"/>
      <c r="E143" s="1544"/>
      <c r="F143" s="1544"/>
      <c r="G143" s="1544"/>
      <c r="H143" s="1544"/>
      <c r="I143" s="1544">
        <f>'6. sz.melléklet'!I22</f>
        <v>20030004</v>
      </c>
      <c r="J143" s="1544"/>
      <c r="K143" s="1544"/>
      <c r="L143" s="1544"/>
      <c r="M143" s="1545">
        <f>SUM('6. sz.melléklet'!M22)</f>
        <v>465919000</v>
      </c>
      <c r="N143" s="1561">
        <f t="shared" si="11"/>
        <v>485949004</v>
      </c>
    </row>
    <row r="144" spans="1:15" s="1393" customFormat="1" ht="15" customHeight="1" x14ac:dyDescent="0.15">
      <c r="A144" s="1642"/>
      <c r="B144" s="1643" t="s">
        <v>325</v>
      </c>
      <c r="C144" s="1644"/>
      <c r="D144" s="1644"/>
      <c r="E144" s="1644"/>
      <c r="F144" s="1644"/>
      <c r="G144" s="1644"/>
      <c r="H144" s="1644"/>
      <c r="I144" s="1544">
        <f>'6. sz.melléklet'!I23</f>
        <v>20030004</v>
      </c>
      <c r="J144" s="1644"/>
      <c r="K144" s="1644"/>
      <c r="L144" s="1644"/>
      <c r="M144" s="1645">
        <f>SUM('6. sz.melléklet'!M23)</f>
        <v>522851890</v>
      </c>
      <c r="N144" s="1546">
        <f>SUM(C144:M144)</f>
        <v>542881894</v>
      </c>
    </row>
    <row r="145" spans="1:14" s="1478" customFormat="1" ht="15" customHeight="1" thickBot="1" x14ac:dyDescent="0.2">
      <c r="A145" s="1675"/>
      <c r="B145" s="1588" t="s">
        <v>323</v>
      </c>
      <c r="C145" s="1676"/>
      <c r="D145" s="1676"/>
      <c r="E145" s="1676">
        <f>'6. sz.melléklet'!E24</f>
        <v>21685</v>
      </c>
      <c r="F145" s="1676"/>
      <c r="G145" s="1676"/>
      <c r="H145" s="1676"/>
      <c r="I145" s="1676">
        <f>'6. sz.melléklet'!I24</f>
        <v>20030004</v>
      </c>
      <c r="J145" s="1676"/>
      <c r="K145" s="1676"/>
      <c r="L145" s="1676"/>
      <c r="M145" s="1677">
        <f>'6. sz.melléklet'!M24</f>
        <v>447019655</v>
      </c>
      <c r="N145" s="1678">
        <f t="shared" ref="N145" si="13">SUM(C145:M145)</f>
        <v>467071344</v>
      </c>
    </row>
    <row r="146" spans="1:14" s="1478" customFormat="1" ht="15" customHeight="1" x14ac:dyDescent="0.15">
      <c r="A146" s="2207" t="s">
        <v>215</v>
      </c>
      <c r="B146" s="1882" t="s">
        <v>216</v>
      </c>
      <c r="C146" s="2208"/>
      <c r="D146" s="2208"/>
      <c r="E146" s="2208"/>
      <c r="F146" s="2208"/>
      <c r="G146" s="2208"/>
      <c r="H146" s="2208"/>
      <c r="I146" s="2208"/>
      <c r="J146" s="2208"/>
      <c r="K146" s="2208"/>
      <c r="L146" s="2208"/>
      <c r="M146" s="2209"/>
      <c r="N146" s="2210"/>
    </row>
    <row r="147" spans="1:14" s="1478" customFormat="1" ht="15" customHeight="1" x14ac:dyDescent="0.15">
      <c r="A147" s="1539"/>
      <c r="B147" s="1540" t="s">
        <v>324</v>
      </c>
      <c r="C147" s="1541"/>
      <c r="D147" s="1541"/>
      <c r="E147" s="1541"/>
      <c r="F147" s="1541"/>
      <c r="G147" s="1541"/>
      <c r="H147" s="1541"/>
      <c r="I147" s="1541"/>
      <c r="J147" s="1541"/>
      <c r="K147" s="1541"/>
      <c r="L147" s="1541"/>
      <c r="M147" s="1542"/>
      <c r="N147" s="1543"/>
    </row>
    <row r="148" spans="1:14" s="1478" customFormat="1" ht="15" customHeight="1" x14ac:dyDescent="0.15">
      <c r="A148" s="1539"/>
      <c r="B148" s="1540" t="s">
        <v>325</v>
      </c>
      <c r="C148" s="1541"/>
      <c r="D148" s="1541"/>
      <c r="E148" s="1541">
        <f>'6. sz.melléklet'!E43</f>
        <v>2628900</v>
      </c>
      <c r="F148" s="1541"/>
      <c r="G148" s="1541"/>
      <c r="H148" s="1541"/>
      <c r="I148" s="1541"/>
      <c r="J148" s="1541"/>
      <c r="K148" s="1541"/>
      <c r="L148" s="1541"/>
      <c r="M148" s="1542"/>
      <c r="N148" s="1543">
        <f>SUM(E148:M148)</f>
        <v>2628900</v>
      </c>
    </row>
    <row r="149" spans="1:14" s="1478" customFormat="1" ht="15" customHeight="1" thickBot="1" x14ac:dyDescent="0.2">
      <c r="A149" s="1675"/>
      <c r="B149" s="1588" t="s">
        <v>323</v>
      </c>
      <c r="C149" s="1676"/>
      <c r="D149" s="1676"/>
      <c r="E149" s="1676">
        <f>'6. sz.melléklet'!E44</f>
        <v>0</v>
      </c>
      <c r="F149" s="1676"/>
      <c r="G149" s="1676"/>
      <c r="H149" s="1676"/>
      <c r="I149" s="1676"/>
      <c r="J149" s="1676"/>
      <c r="K149" s="1676"/>
      <c r="L149" s="1676"/>
      <c r="M149" s="1677"/>
      <c r="N149" s="1678">
        <f>SUM(E149:M149)</f>
        <v>0</v>
      </c>
    </row>
    <row r="150" spans="1:14" s="1393" customFormat="1" ht="18" x14ac:dyDescent="0.15">
      <c r="A150" s="1445" t="s">
        <v>225</v>
      </c>
      <c r="B150" s="1441" t="s">
        <v>138</v>
      </c>
      <c r="C150" s="1442"/>
      <c r="D150" s="1442"/>
      <c r="E150" s="1442"/>
      <c r="F150" s="1442"/>
      <c r="G150" s="1442"/>
      <c r="H150" s="1442"/>
      <c r="I150" s="1567"/>
      <c r="J150" s="1567"/>
      <c r="K150" s="1567"/>
      <c r="L150" s="1567"/>
      <c r="M150" s="1568"/>
      <c r="N150" s="1546" t="s">
        <v>646</v>
      </c>
    </row>
    <row r="151" spans="1:14" s="1393" customFormat="1" ht="15" customHeight="1" x14ac:dyDescent="0.15">
      <c r="A151" s="1637"/>
      <c r="B151" s="1641" t="s">
        <v>324</v>
      </c>
      <c r="C151" s="1427"/>
      <c r="D151" s="1427"/>
      <c r="E151" s="1427">
        <f>SUM('6. sz.melléklet'!E50)</f>
        <v>9615000</v>
      </c>
      <c r="F151" s="1427"/>
      <c r="G151" s="1427">
        <f>SUM('6. sz.melléklet'!G50)</f>
        <v>0</v>
      </c>
      <c r="H151" s="1427"/>
      <c r="I151" s="1552"/>
      <c r="J151" s="1552"/>
      <c r="K151" s="1552"/>
      <c r="L151" s="1552"/>
      <c r="M151" s="1553"/>
      <c r="N151" s="1561">
        <f t="shared" si="11"/>
        <v>9615000</v>
      </c>
    </row>
    <row r="152" spans="1:14" s="1393" customFormat="1" ht="15" customHeight="1" x14ac:dyDescent="0.15">
      <c r="A152" s="1648"/>
      <c r="B152" s="1643" t="s">
        <v>325</v>
      </c>
      <c r="C152" s="1442"/>
      <c r="D152" s="1442"/>
      <c r="E152" s="1442">
        <f>SUM('6. sz.melléklet'!E51)</f>
        <v>9615000</v>
      </c>
      <c r="F152" s="1442"/>
      <c r="G152" s="1442">
        <f>SUM('6. sz.melléklet'!G51)</f>
        <v>0</v>
      </c>
      <c r="H152" s="1442">
        <f>'6. sz.melléklet'!H51</f>
        <v>140840601</v>
      </c>
      <c r="I152" s="1567"/>
      <c r="J152" s="1567"/>
      <c r="K152" s="1567"/>
      <c r="L152" s="1567"/>
      <c r="M152" s="1568"/>
      <c r="N152" s="1546">
        <f t="shared" si="11"/>
        <v>150455601</v>
      </c>
    </row>
    <row r="153" spans="1:14" s="1478" customFormat="1" ht="15" customHeight="1" thickBot="1" x14ac:dyDescent="0.2">
      <c r="A153" s="1665"/>
      <c r="B153" s="1588" t="s">
        <v>323</v>
      </c>
      <c r="C153" s="1437"/>
      <c r="D153" s="1437"/>
      <c r="E153" s="1437">
        <f>'6. sz.melléklet'!E52</f>
        <v>8655715</v>
      </c>
      <c r="F153" s="1437"/>
      <c r="G153" s="1437">
        <f>'6. sz.melléklet'!G52</f>
        <v>12528941</v>
      </c>
      <c r="H153" s="1437">
        <f>'6. sz.melléklet'!H52</f>
        <v>145688115</v>
      </c>
      <c r="I153" s="1679"/>
      <c r="J153" s="1679"/>
      <c r="K153" s="1679"/>
      <c r="L153" s="1679"/>
      <c r="M153" s="1680"/>
      <c r="N153" s="1678">
        <f t="shared" ref="N153" si="14">SUM(C153:M153)</f>
        <v>166872771</v>
      </c>
    </row>
    <row r="154" spans="1:14" s="1393" customFormat="1" ht="15" customHeight="1" x14ac:dyDescent="0.15">
      <c r="A154" s="1445" t="s">
        <v>226</v>
      </c>
      <c r="B154" s="1441" t="s">
        <v>227</v>
      </c>
      <c r="C154" s="1442"/>
      <c r="D154" s="1442"/>
      <c r="E154" s="1442"/>
      <c r="F154" s="1442"/>
      <c r="G154" s="1442"/>
      <c r="H154" s="1442"/>
      <c r="I154" s="1567"/>
      <c r="J154" s="1567"/>
      <c r="K154" s="1567"/>
      <c r="L154" s="1567"/>
      <c r="M154" s="1568"/>
      <c r="N154" s="1546"/>
    </row>
    <row r="155" spans="1:14" s="1393" customFormat="1" ht="15" customHeight="1" x14ac:dyDescent="0.15">
      <c r="A155" s="1637"/>
      <c r="B155" s="1641" t="s">
        <v>324</v>
      </c>
      <c r="C155" s="1427"/>
      <c r="D155" s="1427"/>
      <c r="E155" s="1427">
        <f>SUM('6. sz.melléklet'!E54)</f>
        <v>1188000</v>
      </c>
      <c r="F155" s="1427"/>
      <c r="G155" s="1427"/>
      <c r="H155" s="1427"/>
      <c r="I155" s="1552"/>
      <c r="J155" s="1552"/>
      <c r="K155" s="1552"/>
      <c r="L155" s="1552"/>
      <c r="M155" s="1553"/>
      <c r="N155" s="1561">
        <f t="shared" si="11"/>
        <v>1188000</v>
      </c>
    </row>
    <row r="156" spans="1:14" s="1393" customFormat="1" ht="15" customHeight="1" x14ac:dyDescent="0.15">
      <c r="A156" s="1648"/>
      <c r="B156" s="1643" t="s">
        <v>325</v>
      </c>
      <c r="C156" s="1442"/>
      <c r="D156" s="1442"/>
      <c r="E156" s="1442">
        <f>SUM('6. sz.melléklet'!E55)</f>
        <v>5633000</v>
      </c>
      <c r="F156" s="1442"/>
      <c r="G156" s="1442"/>
      <c r="H156" s="1442"/>
      <c r="I156" s="1567"/>
      <c r="J156" s="1567"/>
      <c r="K156" s="1567"/>
      <c r="L156" s="1567"/>
      <c r="M156" s="1568"/>
      <c r="N156" s="1546">
        <f t="shared" si="11"/>
        <v>5633000</v>
      </c>
    </row>
    <row r="157" spans="1:14" s="1478" customFormat="1" ht="15" customHeight="1" thickBot="1" x14ac:dyDescent="0.2">
      <c r="A157" s="1665"/>
      <c r="B157" s="1588" t="s">
        <v>323</v>
      </c>
      <c r="C157" s="1437"/>
      <c r="D157" s="1437"/>
      <c r="E157" s="1437">
        <f>'6. sz.melléklet'!E56</f>
        <v>4699000</v>
      </c>
      <c r="F157" s="1437"/>
      <c r="G157" s="1437"/>
      <c r="H157" s="1437"/>
      <c r="I157" s="1679"/>
      <c r="J157" s="1679"/>
      <c r="K157" s="1679"/>
      <c r="L157" s="1679"/>
      <c r="M157" s="1680"/>
      <c r="N157" s="1678">
        <f t="shared" ref="N157" si="15">SUM(C157:M157)</f>
        <v>4699000</v>
      </c>
    </row>
    <row r="158" spans="1:14" s="1393" customFormat="1" ht="15" customHeight="1" x14ac:dyDescent="0.15">
      <c r="A158" s="1445" t="s">
        <v>246</v>
      </c>
      <c r="B158" s="1441" t="s">
        <v>1</v>
      </c>
      <c r="C158" s="1649"/>
      <c r="D158" s="1442"/>
      <c r="E158" s="1442"/>
      <c r="F158" s="1442"/>
      <c r="G158" s="1442"/>
      <c r="H158" s="1442"/>
      <c r="I158" s="1567"/>
      <c r="J158" s="1567"/>
      <c r="K158" s="1567"/>
      <c r="L158" s="1567"/>
      <c r="M158" s="1568"/>
      <c r="N158" s="1546"/>
    </row>
    <row r="159" spans="1:14" s="1393" customFormat="1" ht="15" customHeight="1" x14ac:dyDescent="0.15">
      <c r="A159" s="1637"/>
      <c r="B159" s="1641" t="s">
        <v>324</v>
      </c>
      <c r="C159" s="1560"/>
      <c r="D159" s="1427"/>
      <c r="E159" s="1427">
        <f>SUM('6. sz.melléklet'!E58)</f>
        <v>18384000</v>
      </c>
      <c r="F159" s="1427"/>
      <c r="G159" s="1427"/>
      <c r="H159" s="1427"/>
      <c r="I159" s="1552"/>
      <c r="J159" s="1552"/>
      <c r="K159" s="1552"/>
      <c r="L159" s="1552"/>
      <c r="M159" s="1553"/>
      <c r="N159" s="1561">
        <f t="shared" si="11"/>
        <v>18384000</v>
      </c>
    </row>
    <row r="160" spans="1:14" s="1393" customFormat="1" ht="15" customHeight="1" x14ac:dyDescent="0.15">
      <c r="A160" s="1637"/>
      <c r="B160" s="1641" t="s">
        <v>325</v>
      </c>
      <c r="C160" s="1560"/>
      <c r="D160" s="1427"/>
      <c r="E160" s="1427">
        <f>SUM('6. sz.melléklet'!E59)</f>
        <v>18384000</v>
      </c>
      <c r="F160" s="1427"/>
      <c r="G160" s="1427"/>
      <c r="H160" s="1427"/>
      <c r="I160" s="1552"/>
      <c r="J160" s="1552"/>
      <c r="K160" s="1552"/>
      <c r="L160" s="1552"/>
      <c r="M160" s="1553"/>
      <c r="N160" s="1561">
        <f t="shared" si="11"/>
        <v>18384000</v>
      </c>
    </row>
    <row r="161" spans="1:14" s="1478" customFormat="1" ht="15" customHeight="1" thickBot="1" x14ac:dyDescent="0.2">
      <c r="A161" s="1449"/>
      <c r="B161" s="1563" t="s">
        <v>323</v>
      </c>
      <c r="C161" s="1681"/>
      <c r="D161" s="1451"/>
      <c r="E161" s="1451">
        <f>'6. sz.melléklet'!E60</f>
        <v>19931630</v>
      </c>
      <c r="F161" s="1451"/>
      <c r="G161" s="1451"/>
      <c r="H161" s="1451"/>
      <c r="I161" s="1564"/>
      <c r="J161" s="1564"/>
      <c r="K161" s="1564"/>
      <c r="L161" s="1564"/>
      <c r="M161" s="1565"/>
      <c r="N161" s="1673">
        <f t="shared" ref="N161" si="16">SUM(C161:M161)</f>
        <v>19931630</v>
      </c>
    </row>
    <row r="162" spans="1:14" s="1393" customFormat="1" ht="15" customHeight="1" x14ac:dyDescent="0.15">
      <c r="A162" s="1445" t="s">
        <v>247</v>
      </c>
      <c r="B162" s="1441" t="s">
        <v>458</v>
      </c>
      <c r="C162" s="1442"/>
      <c r="D162" s="1442"/>
      <c r="E162" s="1442"/>
      <c r="F162" s="1442"/>
      <c r="G162" s="1442"/>
      <c r="H162" s="1442"/>
      <c r="I162" s="1567"/>
      <c r="J162" s="1567"/>
      <c r="K162" s="1567"/>
      <c r="L162" s="1567"/>
      <c r="M162" s="1568"/>
      <c r="N162" s="1546"/>
    </row>
    <row r="163" spans="1:14" s="1393" customFormat="1" ht="15" customHeight="1" x14ac:dyDescent="0.15">
      <c r="A163" s="1637"/>
      <c r="B163" s="1641" t="s">
        <v>324</v>
      </c>
      <c r="C163" s="1427"/>
      <c r="D163" s="1427"/>
      <c r="E163" s="1427">
        <f>SUM('6. sz.melléklet'!E62)</f>
        <v>4598000</v>
      </c>
      <c r="F163" s="1427"/>
      <c r="G163" s="1427"/>
      <c r="H163" s="1427"/>
      <c r="I163" s="1552"/>
      <c r="J163" s="1552"/>
      <c r="K163" s="1552"/>
      <c r="L163" s="1552"/>
      <c r="M163" s="1553"/>
      <c r="N163" s="1561">
        <f t="shared" si="11"/>
        <v>4598000</v>
      </c>
    </row>
    <row r="164" spans="1:14" s="1393" customFormat="1" ht="15" customHeight="1" x14ac:dyDescent="0.15">
      <c r="A164" s="1648"/>
      <c r="B164" s="1643" t="s">
        <v>325</v>
      </c>
      <c r="C164" s="1442"/>
      <c r="D164" s="1442"/>
      <c r="E164" s="1442">
        <f>SUM('6. sz.melléklet'!E63)</f>
        <v>4598000</v>
      </c>
      <c r="F164" s="1442"/>
      <c r="G164" s="1442"/>
      <c r="H164" s="1442"/>
      <c r="I164" s="1567"/>
      <c r="J164" s="1567"/>
      <c r="K164" s="1567"/>
      <c r="L164" s="1567"/>
      <c r="M164" s="1568"/>
      <c r="N164" s="1546">
        <f t="shared" si="11"/>
        <v>4598000</v>
      </c>
    </row>
    <row r="165" spans="1:14" s="1478" customFormat="1" ht="15" customHeight="1" thickBot="1" x14ac:dyDescent="0.2">
      <c r="A165" s="1665"/>
      <c r="B165" s="1588" t="s">
        <v>323</v>
      </c>
      <c r="C165" s="1437"/>
      <c r="D165" s="1437"/>
      <c r="E165" s="1437">
        <f>'6. sz.melléklet'!E64</f>
        <v>1196375</v>
      </c>
      <c r="F165" s="1437"/>
      <c r="G165" s="1437"/>
      <c r="H165" s="1437"/>
      <c r="I165" s="1679"/>
      <c r="J165" s="1679"/>
      <c r="K165" s="1679"/>
      <c r="L165" s="1679"/>
      <c r="M165" s="1680"/>
      <c r="N165" s="1678">
        <f t="shared" ref="N165" si="17">SUM(C165:M165)</f>
        <v>1196375</v>
      </c>
    </row>
    <row r="166" spans="1:14" s="1393" customFormat="1" ht="15" customHeight="1" x14ac:dyDescent="0.15">
      <c r="A166" s="1445" t="s">
        <v>228</v>
      </c>
      <c r="B166" s="1441" t="s">
        <v>229</v>
      </c>
      <c r="C166" s="1442"/>
      <c r="D166" s="1442"/>
      <c r="E166" s="1442"/>
      <c r="F166" s="1442"/>
      <c r="G166" s="1442"/>
      <c r="H166" s="1442"/>
      <c r="I166" s="1567"/>
      <c r="J166" s="1567"/>
      <c r="K166" s="1567"/>
      <c r="L166" s="1567"/>
      <c r="M166" s="1568"/>
      <c r="N166" s="1546"/>
    </row>
    <row r="167" spans="1:14" s="1393" customFormat="1" ht="15" customHeight="1" x14ac:dyDescent="0.15">
      <c r="A167" s="1637"/>
      <c r="B167" s="1641" t="s">
        <v>324</v>
      </c>
      <c r="C167" s="1427"/>
      <c r="D167" s="1427"/>
      <c r="E167" s="1427">
        <f>SUM('6. sz.melléklet'!E66)</f>
        <v>1702000</v>
      </c>
      <c r="F167" s="1427"/>
      <c r="G167" s="1427"/>
      <c r="H167" s="1427"/>
      <c r="I167" s="1552"/>
      <c r="J167" s="1552"/>
      <c r="K167" s="1552"/>
      <c r="L167" s="1552"/>
      <c r="M167" s="1553"/>
      <c r="N167" s="1561">
        <f t="shared" si="11"/>
        <v>1702000</v>
      </c>
    </row>
    <row r="168" spans="1:14" s="1393" customFormat="1" ht="15" customHeight="1" x14ac:dyDescent="0.15">
      <c r="A168" s="1648"/>
      <c r="B168" s="1643" t="s">
        <v>325</v>
      </c>
      <c r="C168" s="1442"/>
      <c r="D168" s="1442"/>
      <c r="E168" s="1427">
        <f>SUM('6. sz.melléklet'!E67)</f>
        <v>2302000</v>
      </c>
      <c r="F168" s="1442"/>
      <c r="G168" s="1442"/>
      <c r="H168" s="1442">
        <f>'6. sz.melléklet'!H67</f>
        <v>443611</v>
      </c>
      <c r="I168" s="1567"/>
      <c r="J168" s="1567"/>
      <c r="K168" s="1567"/>
      <c r="L168" s="1567"/>
      <c r="M168" s="1568"/>
      <c r="N168" s="1546">
        <f t="shared" si="11"/>
        <v>2745611</v>
      </c>
    </row>
    <row r="169" spans="1:14" s="1478" customFormat="1" ht="15" customHeight="1" thickBot="1" x14ac:dyDescent="0.2">
      <c r="A169" s="1665"/>
      <c r="B169" s="1588" t="s">
        <v>323</v>
      </c>
      <c r="C169" s="1437"/>
      <c r="D169" s="1437"/>
      <c r="E169" s="1437">
        <f>'6. sz.melléklet'!E68</f>
        <v>1287838</v>
      </c>
      <c r="F169" s="1437"/>
      <c r="G169" s="1437"/>
      <c r="H169" s="1437"/>
      <c r="I169" s="1679"/>
      <c r="J169" s="1679"/>
      <c r="K169" s="1679"/>
      <c r="L169" s="1679"/>
      <c r="M169" s="1680"/>
      <c r="N169" s="1678">
        <f t="shared" ref="N169" si="18">SUM(C169:M169)</f>
        <v>1287838</v>
      </c>
    </row>
    <row r="170" spans="1:14" s="1393" customFormat="1" ht="15" customHeight="1" x14ac:dyDescent="0.15">
      <c r="A170" s="1445" t="s">
        <v>230</v>
      </c>
      <c r="B170" s="1441" t="s">
        <v>86</v>
      </c>
      <c r="C170" s="1442"/>
      <c r="D170" s="1442"/>
      <c r="E170" s="1442"/>
      <c r="F170" s="1442"/>
      <c r="G170" s="1442"/>
      <c r="H170" s="1442"/>
      <c r="I170" s="1567"/>
      <c r="J170" s="1567"/>
      <c r="K170" s="1567"/>
      <c r="L170" s="1567"/>
      <c r="M170" s="1568"/>
      <c r="N170" s="1546"/>
    </row>
    <row r="171" spans="1:14" s="1393" customFormat="1" ht="15" customHeight="1" x14ac:dyDescent="0.15">
      <c r="A171" s="1637"/>
      <c r="B171" s="1641" t="s">
        <v>324</v>
      </c>
      <c r="C171" s="1427"/>
      <c r="D171" s="1427"/>
      <c r="E171" s="1427">
        <f>SUM('6. sz.melléklet'!E70)</f>
        <v>23838000</v>
      </c>
      <c r="F171" s="1427"/>
      <c r="G171" s="1427"/>
      <c r="H171" s="1427">
        <f>SUM('6. sz.melléklet'!H70)</f>
        <v>400000</v>
      </c>
      <c r="I171" s="1552"/>
      <c r="J171" s="1552"/>
      <c r="K171" s="1552"/>
      <c r="L171" s="1552"/>
      <c r="M171" s="1553"/>
      <c r="N171" s="1561">
        <f t="shared" si="11"/>
        <v>24238000</v>
      </c>
    </row>
    <row r="172" spans="1:14" s="1393" customFormat="1" ht="15" customHeight="1" x14ac:dyDescent="0.15">
      <c r="A172" s="1648"/>
      <c r="B172" s="1643" t="s">
        <v>325</v>
      </c>
      <c r="C172" s="1442"/>
      <c r="D172" s="1442"/>
      <c r="E172" s="1442">
        <f>SUM('6. sz.melléklet'!E71)</f>
        <v>30450741</v>
      </c>
      <c r="F172" s="1442"/>
      <c r="G172" s="1442"/>
      <c r="H172" s="1427">
        <f>SUM('6. sz.melléklet'!H71)</f>
        <v>400000</v>
      </c>
      <c r="I172" s="1567"/>
      <c r="J172" s="1567"/>
      <c r="K172" s="1567"/>
      <c r="L172" s="1567"/>
      <c r="M172" s="1568"/>
      <c r="N172" s="1546">
        <f t="shared" si="11"/>
        <v>30850741</v>
      </c>
    </row>
    <row r="173" spans="1:14" s="1478" customFormat="1" ht="15" customHeight="1" thickBot="1" x14ac:dyDescent="0.2">
      <c r="A173" s="1665"/>
      <c r="B173" s="1588" t="s">
        <v>323</v>
      </c>
      <c r="C173" s="1437"/>
      <c r="D173" s="1437"/>
      <c r="E173" s="1437">
        <f>'6. sz.melléklet'!E72</f>
        <v>28596674</v>
      </c>
      <c r="F173" s="1437"/>
      <c r="G173" s="1437"/>
      <c r="H173" s="1437">
        <f>'6. sz.melléklet'!H72</f>
        <v>0</v>
      </c>
      <c r="I173" s="1679"/>
      <c r="J173" s="1679"/>
      <c r="K173" s="1679"/>
      <c r="L173" s="1679"/>
      <c r="M173" s="1680"/>
      <c r="N173" s="1678">
        <f t="shared" ref="N173" si="19">SUM(C173:M173)</f>
        <v>28596674</v>
      </c>
    </row>
    <row r="174" spans="1:14" s="1393" customFormat="1" ht="18" x14ac:dyDescent="0.15">
      <c r="A174" s="1445" t="s">
        <v>231</v>
      </c>
      <c r="B174" s="1441" t="s">
        <v>88</v>
      </c>
      <c r="C174" s="1442"/>
      <c r="D174" s="1442"/>
      <c r="E174" s="1442"/>
      <c r="F174" s="1442"/>
      <c r="G174" s="1442"/>
      <c r="H174" s="1442"/>
      <c r="I174" s="1567"/>
      <c r="J174" s="1567"/>
      <c r="K174" s="1567"/>
      <c r="L174" s="1567"/>
      <c r="M174" s="1568"/>
      <c r="N174" s="1546"/>
    </row>
    <row r="175" spans="1:14" s="1393" customFormat="1" ht="15" customHeight="1" x14ac:dyDescent="0.15">
      <c r="A175" s="1637"/>
      <c r="B175" s="1641" t="s">
        <v>324</v>
      </c>
      <c r="C175" s="1427">
        <f>SUM('6. sz.melléklet'!C74)</f>
        <v>9126000</v>
      </c>
      <c r="D175" s="1427">
        <f>SUM('6. sz.melléklet'!D74)</f>
        <v>1683000</v>
      </c>
      <c r="E175" s="1427">
        <f>SUM('6. sz.melléklet'!E74)</f>
        <v>1998000</v>
      </c>
      <c r="F175" s="1427"/>
      <c r="G175" s="1427"/>
      <c r="H175" s="1427">
        <f>SUM('6. sz.melléklet'!H74)</f>
        <v>300000</v>
      </c>
      <c r="I175" s="1552"/>
      <c r="J175" s="1552"/>
      <c r="K175" s="1552"/>
      <c r="L175" s="1552"/>
      <c r="M175" s="1553"/>
      <c r="N175" s="1561">
        <f t="shared" si="11"/>
        <v>13107000</v>
      </c>
    </row>
    <row r="176" spans="1:14" s="1393" customFormat="1" ht="15" customHeight="1" x14ac:dyDescent="0.15">
      <c r="A176" s="1648"/>
      <c r="B176" s="1643" t="s">
        <v>325</v>
      </c>
      <c r="C176" s="1442">
        <f>SUM('6. sz.melléklet'!C75)</f>
        <v>9626000</v>
      </c>
      <c r="D176" s="1442">
        <f>SUM('6. sz.melléklet'!D75)</f>
        <v>1759500</v>
      </c>
      <c r="E176" s="1442">
        <f>SUM('6. sz.melléklet'!E75)</f>
        <v>1998000</v>
      </c>
      <c r="F176" s="1442"/>
      <c r="G176" s="1442"/>
      <c r="H176" s="1442">
        <f>SUM('6. sz.melléklet'!H75)</f>
        <v>300000</v>
      </c>
      <c r="I176" s="1567"/>
      <c r="J176" s="1567"/>
      <c r="K176" s="1567"/>
      <c r="L176" s="1567"/>
      <c r="M176" s="1568"/>
      <c r="N176" s="1546">
        <f t="shared" si="11"/>
        <v>13683500</v>
      </c>
    </row>
    <row r="177" spans="1:14" s="1478" customFormat="1" ht="15" customHeight="1" thickBot="1" x14ac:dyDescent="0.2">
      <c r="A177" s="1665"/>
      <c r="B177" s="1588" t="s">
        <v>323</v>
      </c>
      <c r="C177" s="1437">
        <f>'6. sz.melléklet'!C76</f>
        <v>10569744</v>
      </c>
      <c r="D177" s="1437">
        <f>'6. sz.melléklet'!D76</f>
        <v>1613705</v>
      </c>
      <c r="E177" s="1437">
        <f>'6. sz.melléklet'!E76</f>
        <v>1388736</v>
      </c>
      <c r="F177" s="1437"/>
      <c r="G177" s="1437"/>
      <c r="H177" s="1437">
        <f>'6. sz.melléklet'!H76</f>
        <v>0</v>
      </c>
      <c r="I177" s="1679"/>
      <c r="J177" s="1679"/>
      <c r="K177" s="1679"/>
      <c r="L177" s="1679"/>
      <c r="M177" s="1680"/>
      <c r="N177" s="1678">
        <f t="shared" ref="N177" si="20">SUM(C177:M177)</f>
        <v>13572185</v>
      </c>
    </row>
    <row r="178" spans="1:14" s="1393" customFormat="1" ht="18" x14ac:dyDescent="0.15">
      <c r="A178" s="1445" t="s">
        <v>232</v>
      </c>
      <c r="B178" s="1441" t="s">
        <v>87</v>
      </c>
      <c r="C178" s="1442"/>
      <c r="D178" s="1442"/>
      <c r="E178" s="1442"/>
      <c r="F178" s="1442"/>
      <c r="G178" s="1442"/>
      <c r="H178" s="1442"/>
      <c r="I178" s="1567"/>
      <c r="J178" s="1567"/>
      <c r="K178" s="1567"/>
      <c r="L178" s="1567"/>
      <c r="M178" s="1568"/>
      <c r="N178" s="1546"/>
    </row>
    <row r="179" spans="1:14" s="1393" customFormat="1" ht="15" customHeight="1" x14ac:dyDescent="0.15">
      <c r="A179" s="1637"/>
      <c r="B179" s="1641" t="s">
        <v>324</v>
      </c>
      <c r="C179" s="1427">
        <f>SUM('6. sz.melléklet'!C78)</f>
        <v>447000</v>
      </c>
      <c r="D179" s="1427">
        <f>SUM('6. sz.melléklet'!D78)</f>
        <v>78000</v>
      </c>
      <c r="E179" s="1427"/>
      <c r="F179" s="1427"/>
      <c r="G179" s="1427"/>
      <c r="H179" s="1427"/>
      <c r="I179" s="1552"/>
      <c r="J179" s="1552"/>
      <c r="K179" s="1552"/>
      <c r="L179" s="1552"/>
      <c r="M179" s="1553"/>
      <c r="N179" s="1561">
        <f t="shared" si="11"/>
        <v>525000</v>
      </c>
    </row>
    <row r="180" spans="1:14" s="1393" customFormat="1" ht="15" customHeight="1" x14ac:dyDescent="0.15">
      <c r="A180" s="1637"/>
      <c r="B180" s="1641" t="s">
        <v>325</v>
      </c>
      <c r="C180" s="1427">
        <f>SUM('6. sz.melléklet'!C79)</f>
        <v>447000</v>
      </c>
      <c r="D180" s="1427">
        <f>SUM('6. sz.melléklet'!D79)</f>
        <v>78000</v>
      </c>
      <c r="E180" s="1427"/>
      <c r="F180" s="1427"/>
      <c r="G180" s="1427"/>
      <c r="H180" s="1427"/>
      <c r="I180" s="1552"/>
      <c r="J180" s="1552"/>
      <c r="K180" s="1552"/>
      <c r="L180" s="1552"/>
      <c r="M180" s="1553"/>
      <c r="N180" s="1561">
        <f t="shared" si="11"/>
        <v>525000</v>
      </c>
    </row>
    <row r="181" spans="1:14" s="1478" customFormat="1" ht="15" customHeight="1" thickBot="1" x14ac:dyDescent="0.2">
      <c r="A181" s="1665"/>
      <c r="B181" s="1588" t="s">
        <v>323</v>
      </c>
      <c r="C181" s="1437">
        <f>'6. sz.melléklet'!C80</f>
        <v>302346</v>
      </c>
      <c r="D181" s="1437">
        <f>'6. sz.melléklet'!D80</f>
        <v>228074</v>
      </c>
      <c r="E181" s="1437"/>
      <c r="F181" s="1437"/>
      <c r="G181" s="1437"/>
      <c r="H181" s="1437"/>
      <c r="I181" s="1679"/>
      <c r="J181" s="1679"/>
      <c r="K181" s="1679"/>
      <c r="L181" s="1679"/>
      <c r="M181" s="1680"/>
      <c r="N181" s="1678">
        <f t="shared" ref="N181" si="21">SUM(C181:M181)</f>
        <v>530420</v>
      </c>
    </row>
    <row r="182" spans="1:14" s="1393" customFormat="1" ht="18" x14ac:dyDescent="0.15">
      <c r="A182" s="1445" t="s">
        <v>233</v>
      </c>
      <c r="B182" s="1441" t="s">
        <v>234</v>
      </c>
      <c r="C182" s="1442"/>
      <c r="D182" s="1442"/>
      <c r="E182" s="1442"/>
      <c r="F182" s="1442"/>
      <c r="G182" s="1442"/>
      <c r="H182" s="1442"/>
      <c r="I182" s="1567"/>
      <c r="J182" s="1567"/>
      <c r="K182" s="1567"/>
      <c r="L182" s="1567"/>
      <c r="M182" s="1568"/>
      <c r="N182" s="1546"/>
    </row>
    <row r="183" spans="1:14" s="1393" customFormat="1" ht="15" customHeight="1" x14ac:dyDescent="0.15">
      <c r="A183" s="1637"/>
      <c r="B183" s="1641" t="s">
        <v>324</v>
      </c>
      <c r="C183" s="1427">
        <f>SUM('6. sz.melléklet'!C82)</f>
        <v>480000</v>
      </c>
      <c r="D183" s="1427">
        <f>SUM('6. sz.melléklet'!D82)</f>
        <v>95000</v>
      </c>
      <c r="E183" s="1427">
        <f>SUM('6. sz.melléklet'!E82)</f>
        <v>942000</v>
      </c>
      <c r="F183" s="1427"/>
      <c r="G183" s="1427"/>
      <c r="H183" s="1427"/>
      <c r="I183" s="1552">
        <f>SUM('6. sz.melléklet'!I82)</f>
        <v>840000</v>
      </c>
      <c r="J183" s="1552"/>
      <c r="K183" s="1552"/>
      <c r="L183" s="1552"/>
      <c r="M183" s="1553"/>
      <c r="N183" s="1561">
        <f t="shared" si="11"/>
        <v>2357000</v>
      </c>
    </row>
    <row r="184" spans="1:14" s="1393" customFormat="1" ht="15" customHeight="1" x14ac:dyDescent="0.15">
      <c r="A184" s="1648"/>
      <c r="B184" s="1643" t="s">
        <v>325</v>
      </c>
      <c r="C184" s="1442">
        <f>SUM('6. sz.melléklet'!C83)</f>
        <v>480000</v>
      </c>
      <c r="D184" s="1442">
        <f>SUM('6. sz.melléklet'!D83)</f>
        <v>95000</v>
      </c>
      <c r="E184" s="1442">
        <f>SUM('6. sz.melléklet'!E83)</f>
        <v>942000</v>
      </c>
      <c r="F184" s="1442"/>
      <c r="G184" s="1442"/>
      <c r="H184" s="1442"/>
      <c r="I184" s="1567">
        <f>SUM('6. sz.melléklet'!I83)</f>
        <v>840000</v>
      </c>
      <c r="J184" s="1567"/>
      <c r="K184" s="1567"/>
      <c r="L184" s="1567"/>
      <c r="M184" s="1568"/>
      <c r="N184" s="1546">
        <f t="shared" si="11"/>
        <v>2357000</v>
      </c>
    </row>
    <row r="185" spans="1:14" s="1478" customFormat="1" ht="15" customHeight="1" thickBot="1" x14ac:dyDescent="0.2">
      <c r="A185" s="1449"/>
      <c r="B185" s="1563" t="s">
        <v>323</v>
      </c>
      <c r="C185" s="1451">
        <f>'6. sz.melléklet'!C84</f>
        <v>440000</v>
      </c>
      <c r="D185" s="1451">
        <f>'6. sz.melléklet'!D84</f>
        <v>65700</v>
      </c>
      <c r="E185" s="1451">
        <f>'6. sz.melléklet'!E84</f>
        <v>571262</v>
      </c>
      <c r="F185" s="1451"/>
      <c r="G185" s="1451"/>
      <c r="H185" s="1451"/>
      <c r="I185" s="1451">
        <f>'6. sz.melléklet'!I84</f>
        <v>630000</v>
      </c>
      <c r="J185" s="1564"/>
      <c r="K185" s="1564"/>
      <c r="L185" s="1564"/>
      <c r="M185" s="1565"/>
      <c r="N185" s="1673">
        <f t="shared" ref="N185" si="22">SUM(C185:M185)</f>
        <v>1706962</v>
      </c>
    </row>
    <row r="186" spans="1:14" s="1478" customFormat="1" ht="15" customHeight="1" x14ac:dyDescent="0.15">
      <c r="A186" s="1881" t="s">
        <v>612</v>
      </c>
      <c r="B186" s="1882" t="s">
        <v>613</v>
      </c>
      <c r="C186" s="1883"/>
      <c r="D186" s="1883"/>
      <c r="E186" s="1883"/>
      <c r="F186" s="1883"/>
      <c r="G186" s="1883"/>
      <c r="H186" s="1883"/>
      <c r="I186" s="1884"/>
      <c r="J186" s="1884"/>
      <c r="K186" s="1884"/>
      <c r="L186" s="1884"/>
      <c r="M186" s="1885"/>
      <c r="N186" s="1886"/>
    </row>
    <row r="187" spans="1:14" s="1478" customFormat="1" ht="15" customHeight="1" x14ac:dyDescent="0.15">
      <c r="A187" s="1557"/>
      <c r="B187" s="1540" t="s">
        <v>324</v>
      </c>
      <c r="C187" s="1423"/>
      <c r="D187" s="1423"/>
      <c r="E187" s="1423"/>
      <c r="F187" s="1423"/>
      <c r="G187" s="1423"/>
      <c r="H187" s="1423"/>
      <c r="I187" s="1558"/>
      <c r="J187" s="1558"/>
      <c r="K187" s="1558"/>
      <c r="L187" s="1558"/>
      <c r="M187" s="1559"/>
      <c r="N187" s="1562"/>
    </row>
    <row r="188" spans="1:14" s="1478" customFormat="1" ht="15" customHeight="1" x14ac:dyDescent="0.15">
      <c r="A188" s="1557"/>
      <c r="B188" s="1540" t="s">
        <v>325</v>
      </c>
      <c r="C188" s="1423"/>
      <c r="D188" s="1423"/>
      <c r="E188" s="1423">
        <f>'6. sz.melléklet'!E87</f>
        <v>3841000</v>
      </c>
      <c r="F188" s="1423"/>
      <c r="G188" s="1423"/>
      <c r="H188" s="1423"/>
      <c r="I188" s="1558"/>
      <c r="J188" s="1558"/>
      <c r="K188" s="1558"/>
      <c r="L188" s="1558"/>
      <c r="M188" s="1559"/>
      <c r="N188" s="1562">
        <f>SUM(E188:M188)</f>
        <v>3841000</v>
      </c>
    </row>
    <row r="189" spans="1:14" s="1478" customFormat="1" ht="15" customHeight="1" thickBot="1" x14ac:dyDescent="0.2">
      <c r="A189" s="1665"/>
      <c r="B189" s="1588" t="s">
        <v>323</v>
      </c>
      <c r="C189" s="1437"/>
      <c r="D189" s="1437"/>
      <c r="E189" s="1437">
        <f>'6. sz.melléklet'!E88</f>
        <v>4839224</v>
      </c>
      <c r="F189" s="1437"/>
      <c r="G189" s="1437"/>
      <c r="H189" s="1437"/>
      <c r="I189" s="1679"/>
      <c r="J189" s="1679"/>
      <c r="K189" s="1679"/>
      <c r="L189" s="1679"/>
      <c r="M189" s="1680"/>
      <c r="N189" s="1678">
        <f>SUM(E189:M189)</f>
        <v>4839224</v>
      </c>
    </row>
    <row r="190" spans="1:14" s="1393" customFormat="1" ht="15" customHeight="1" x14ac:dyDescent="0.15">
      <c r="A190" s="1445" t="s">
        <v>416</v>
      </c>
      <c r="B190" s="1441" t="s">
        <v>262</v>
      </c>
      <c r="C190" s="1442"/>
      <c r="D190" s="1442"/>
      <c r="E190" s="1442"/>
      <c r="F190" s="1442"/>
      <c r="G190" s="1442"/>
      <c r="H190" s="1442"/>
      <c r="I190" s="1567"/>
      <c r="J190" s="1567"/>
      <c r="K190" s="1567"/>
      <c r="L190" s="1567"/>
      <c r="M190" s="1568"/>
      <c r="N190" s="1546"/>
    </row>
    <row r="191" spans="1:14" s="1393" customFormat="1" ht="15" customHeight="1" x14ac:dyDescent="0.15">
      <c r="A191" s="1637"/>
      <c r="B191" s="1641" t="s">
        <v>324</v>
      </c>
      <c r="C191" s="1427"/>
      <c r="D191" s="1427"/>
      <c r="E191" s="1427"/>
      <c r="F191" s="1427"/>
      <c r="G191" s="1427"/>
      <c r="H191" s="1427"/>
      <c r="I191" s="1552">
        <f>SUM('6. sz.melléklet'!I90)</f>
        <v>1620000</v>
      </c>
      <c r="J191" s="1552"/>
      <c r="K191" s="1552"/>
      <c r="L191" s="1552"/>
      <c r="M191" s="1553"/>
      <c r="N191" s="1561">
        <f t="shared" si="11"/>
        <v>1620000</v>
      </c>
    </row>
    <row r="192" spans="1:14" s="1393" customFormat="1" ht="15" customHeight="1" x14ac:dyDescent="0.15">
      <c r="A192" s="1648"/>
      <c r="B192" s="1643" t="s">
        <v>325</v>
      </c>
      <c r="C192" s="1442"/>
      <c r="D192" s="1442"/>
      <c r="E192" s="1442"/>
      <c r="F192" s="1442"/>
      <c r="G192" s="1442"/>
      <c r="H192" s="1442"/>
      <c r="I192" s="1567">
        <f>SUM('6. sz.melléklet'!I91)</f>
        <v>1620000</v>
      </c>
      <c r="J192" s="1567"/>
      <c r="K192" s="1567"/>
      <c r="L192" s="1567"/>
      <c r="M192" s="1568"/>
      <c r="N192" s="1546">
        <f t="shared" si="11"/>
        <v>1620000</v>
      </c>
    </row>
    <row r="193" spans="1:14" s="1478" customFormat="1" ht="15" customHeight="1" thickBot="1" x14ac:dyDescent="0.2">
      <c r="A193" s="1665"/>
      <c r="B193" s="1588" t="s">
        <v>323</v>
      </c>
      <c r="C193" s="1437"/>
      <c r="D193" s="1437"/>
      <c r="E193" s="1437"/>
      <c r="F193" s="1437"/>
      <c r="G193" s="1437"/>
      <c r="H193" s="1437"/>
      <c r="I193" s="1679">
        <f>'6. sz.melléklet'!I92</f>
        <v>659000</v>
      </c>
      <c r="J193" s="1679"/>
      <c r="K193" s="1679"/>
      <c r="L193" s="1679"/>
      <c r="M193" s="1680"/>
      <c r="N193" s="1678">
        <f t="shared" ref="N193" si="23">SUM(C193:M193)</f>
        <v>659000</v>
      </c>
    </row>
    <row r="194" spans="1:14" s="1393" customFormat="1" ht="15" customHeight="1" x14ac:dyDescent="0.15">
      <c r="A194" s="1445" t="s">
        <v>235</v>
      </c>
      <c r="B194" s="1441" t="s">
        <v>236</v>
      </c>
      <c r="C194" s="1442"/>
      <c r="D194" s="1442"/>
      <c r="E194" s="1442"/>
      <c r="F194" s="1442"/>
      <c r="G194" s="1442"/>
      <c r="H194" s="1442"/>
      <c r="I194" s="1567"/>
      <c r="J194" s="1567"/>
      <c r="K194" s="1567"/>
      <c r="L194" s="1567"/>
      <c r="M194" s="1568"/>
      <c r="N194" s="1546"/>
    </row>
    <row r="195" spans="1:14" s="1393" customFormat="1" ht="15" customHeight="1" x14ac:dyDescent="0.15">
      <c r="A195" s="1637"/>
      <c r="B195" s="1641" t="s">
        <v>324</v>
      </c>
      <c r="C195" s="1427"/>
      <c r="D195" s="1427"/>
      <c r="E195" s="1427">
        <f>SUM('6. sz.melléklet'!E94)</f>
        <v>4900000</v>
      </c>
      <c r="F195" s="1427"/>
      <c r="G195" s="1427"/>
      <c r="H195" s="1427"/>
      <c r="I195" s="1552"/>
      <c r="J195" s="1552"/>
      <c r="K195" s="1552"/>
      <c r="L195" s="1552"/>
      <c r="M195" s="1553"/>
      <c r="N195" s="1561">
        <f>SUM(C195:M195)</f>
        <v>4900000</v>
      </c>
    </row>
    <row r="196" spans="1:14" s="1393" customFormat="1" ht="15" customHeight="1" x14ac:dyDescent="0.15">
      <c r="A196" s="1648"/>
      <c r="B196" s="1643" t="s">
        <v>325</v>
      </c>
      <c r="C196" s="1442"/>
      <c r="D196" s="1442"/>
      <c r="E196" s="1442">
        <f>SUM('6. sz.melléklet'!E95)</f>
        <v>4900000</v>
      </c>
      <c r="F196" s="1442"/>
      <c r="G196" s="1442"/>
      <c r="H196" s="1442"/>
      <c r="I196" s="1567"/>
      <c r="J196" s="1567"/>
      <c r="K196" s="1567"/>
      <c r="L196" s="1567"/>
      <c r="M196" s="1568"/>
      <c r="N196" s="1546">
        <f>SUM(C196:M196)</f>
        <v>4900000</v>
      </c>
    </row>
    <row r="197" spans="1:14" s="1478" customFormat="1" ht="15" customHeight="1" thickBot="1" x14ac:dyDescent="0.2">
      <c r="A197" s="1665"/>
      <c r="B197" s="1588" t="s">
        <v>323</v>
      </c>
      <c r="C197" s="1437"/>
      <c r="D197" s="1437"/>
      <c r="E197" s="1437">
        <f>'6. sz.melléklet'!E96</f>
        <v>3970106</v>
      </c>
      <c r="F197" s="1437"/>
      <c r="G197" s="1437"/>
      <c r="H197" s="1437"/>
      <c r="I197" s="1679"/>
      <c r="J197" s="1679"/>
      <c r="K197" s="1679"/>
      <c r="L197" s="1679"/>
      <c r="M197" s="1680"/>
      <c r="N197" s="1678">
        <f>SUM(C197:M197)</f>
        <v>3970106</v>
      </c>
    </row>
    <row r="198" spans="1:14" s="1393" customFormat="1" ht="15" customHeight="1" x14ac:dyDescent="0.15">
      <c r="A198" s="1445" t="s">
        <v>249</v>
      </c>
      <c r="B198" s="1441" t="s">
        <v>111</v>
      </c>
      <c r="C198" s="1442"/>
      <c r="D198" s="1442"/>
      <c r="E198" s="1442"/>
      <c r="F198" s="1442"/>
      <c r="G198" s="1442"/>
      <c r="H198" s="1442"/>
      <c r="I198" s="1567"/>
      <c r="J198" s="1567"/>
      <c r="K198" s="1567"/>
      <c r="L198" s="1567"/>
      <c r="M198" s="1568"/>
      <c r="N198" s="1546"/>
    </row>
    <row r="199" spans="1:14" s="1393" customFormat="1" ht="15" customHeight="1" x14ac:dyDescent="0.15">
      <c r="A199" s="1637"/>
      <c r="B199" s="1641" t="s">
        <v>324</v>
      </c>
      <c r="C199" s="1427"/>
      <c r="D199" s="1427"/>
      <c r="E199" s="1427"/>
      <c r="F199" s="1427"/>
      <c r="G199" s="1427"/>
      <c r="H199" s="1427"/>
      <c r="I199" s="1552">
        <f>SUM('6. sz.melléklet'!I98)</f>
        <v>66632000</v>
      </c>
      <c r="J199" s="1552"/>
      <c r="K199" s="1552"/>
      <c r="L199" s="1552"/>
      <c r="M199" s="1553"/>
      <c r="N199" s="1561">
        <f>SUM(C199:M199)</f>
        <v>66632000</v>
      </c>
    </row>
    <row r="200" spans="1:14" s="1393" customFormat="1" ht="15" customHeight="1" x14ac:dyDescent="0.15">
      <c r="A200" s="1648"/>
      <c r="B200" s="1643" t="s">
        <v>325</v>
      </c>
      <c r="C200" s="1442"/>
      <c r="D200" s="1442"/>
      <c r="E200" s="1442"/>
      <c r="F200" s="1442"/>
      <c r="G200" s="1442"/>
      <c r="H200" s="1442"/>
      <c r="I200" s="1567">
        <f>SUM('6. sz.melléklet'!I99)</f>
        <v>67132000</v>
      </c>
      <c r="J200" s="1567"/>
      <c r="K200" s="1567"/>
      <c r="L200" s="1567"/>
      <c r="M200" s="1568"/>
      <c r="N200" s="1546">
        <f>SUM(C200:M200)</f>
        <v>67132000</v>
      </c>
    </row>
    <row r="201" spans="1:14" s="1478" customFormat="1" ht="15" customHeight="1" thickBot="1" x14ac:dyDescent="0.2">
      <c r="A201" s="1665"/>
      <c r="B201" s="1588" t="s">
        <v>323</v>
      </c>
      <c r="C201" s="1437"/>
      <c r="D201" s="1437"/>
      <c r="E201" s="1437"/>
      <c r="F201" s="1437"/>
      <c r="G201" s="1437"/>
      <c r="H201" s="1437"/>
      <c r="I201" s="1679">
        <f>'6. sz.melléklet'!I100</f>
        <v>63680887</v>
      </c>
      <c r="J201" s="1679"/>
      <c r="K201" s="1679"/>
      <c r="L201" s="1679"/>
      <c r="M201" s="1680"/>
      <c r="N201" s="1678">
        <f>SUM(C201:M201)</f>
        <v>63680887</v>
      </c>
    </row>
    <row r="202" spans="1:14" s="1393" customFormat="1" ht="18" x14ac:dyDescent="0.15">
      <c r="A202" s="1445" t="s">
        <v>250</v>
      </c>
      <c r="B202" s="1441" t="s">
        <v>251</v>
      </c>
      <c r="C202" s="1442"/>
      <c r="D202" s="1442"/>
      <c r="E202" s="1442"/>
      <c r="F202" s="1442"/>
      <c r="G202" s="1442"/>
      <c r="H202" s="1442"/>
      <c r="I202" s="1567"/>
      <c r="J202" s="1567"/>
      <c r="K202" s="1567"/>
      <c r="L202" s="1567"/>
      <c r="M202" s="1568"/>
      <c r="N202" s="1546"/>
    </row>
    <row r="203" spans="1:14" s="1393" customFormat="1" ht="15" customHeight="1" x14ac:dyDescent="0.15">
      <c r="A203" s="1637"/>
      <c r="B203" s="1641" t="s">
        <v>324</v>
      </c>
      <c r="C203" s="1427"/>
      <c r="D203" s="1427"/>
      <c r="E203" s="1427"/>
      <c r="F203" s="1427"/>
      <c r="G203" s="1427"/>
      <c r="H203" s="1427"/>
      <c r="I203" s="1552">
        <f>'6. sz.melléklet'!I102</f>
        <v>9303226</v>
      </c>
      <c r="J203" s="1552">
        <f>SUM('6. sz.melléklet'!J102)</f>
        <v>23080050</v>
      </c>
      <c r="K203" s="1552"/>
      <c r="L203" s="1552"/>
      <c r="M203" s="1553"/>
      <c r="N203" s="1561">
        <f>SUM(C203:M203)</f>
        <v>32383276</v>
      </c>
    </row>
    <row r="204" spans="1:14" s="1393" customFormat="1" ht="15" customHeight="1" x14ac:dyDescent="0.15">
      <c r="A204" s="1648"/>
      <c r="B204" s="1643" t="s">
        <v>325</v>
      </c>
      <c r="C204" s="1442"/>
      <c r="D204" s="1442"/>
      <c r="E204" s="1442"/>
      <c r="F204" s="1442"/>
      <c r="G204" s="1442"/>
      <c r="H204" s="1442"/>
      <c r="I204" s="1552">
        <f>'6. sz.melléklet'!I103</f>
        <v>12079176</v>
      </c>
      <c r="J204" s="1567">
        <f>SUM('6. sz.melléklet'!J103)</f>
        <v>23080050</v>
      </c>
      <c r="K204" s="1567"/>
      <c r="L204" s="1567"/>
      <c r="M204" s="1568"/>
      <c r="N204" s="1546">
        <f>SUM(C204:M204)</f>
        <v>35159226</v>
      </c>
    </row>
    <row r="205" spans="1:14" s="1478" customFormat="1" ht="15" customHeight="1" thickBot="1" x14ac:dyDescent="0.2">
      <c r="A205" s="1665"/>
      <c r="B205" s="1588" t="s">
        <v>323</v>
      </c>
      <c r="C205" s="1437"/>
      <c r="D205" s="1437"/>
      <c r="E205" s="1437"/>
      <c r="F205" s="1437"/>
      <c r="G205" s="1437"/>
      <c r="H205" s="1437"/>
      <c r="I205" s="1679">
        <f>'6. sz.melléklet'!I104</f>
        <v>0</v>
      </c>
      <c r="J205" s="1679">
        <f>'6. sz.melléklet'!J104</f>
        <v>3116897</v>
      </c>
      <c r="K205" s="1679"/>
      <c r="L205" s="1679"/>
      <c r="M205" s="1680"/>
      <c r="N205" s="1678">
        <f>SUM(C205:M205)</f>
        <v>3116897</v>
      </c>
    </row>
    <row r="206" spans="1:14" s="1393" customFormat="1" ht="15" customHeight="1" x14ac:dyDescent="0.15">
      <c r="A206" s="1445" t="s">
        <v>352</v>
      </c>
      <c r="B206" s="1441" t="s">
        <v>362</v>
      </c>
      <c r="C206" s="1442"/>
      <c r="D206" s="1442"/>
      <c r="E206" s="1442"/>
      <c r="F206" s="1442"/>
      <c r="G206" s="1442"/>
      <c r="H206" s="1442"/>
      <c r="I206" s="1567"/>
      <c r="J206" s="1567"/>
      <c r="K206" s="1567"/>
      <c r="L206" s="1567"/>
      <c r="M206" s="1568"/>
      <c r="N206" s="1546"/>
    </row>
    <row r="207" spans="1:14" s="1393" customFormat="1" ht="15" customHeight="1" x14ac:dyDescent="0.15">
      <c r="A207" s="1637"/>
      <c r="B207" s="1641" t="s">
        <v>324</v>
      </c>
      <c r="C207" s="1427"/>
      <c r="D207" s="1427"/>
      <c r="E207" s="1427">
        <f>SUM('6. sz.melléklet'!E106)</f>
        <v>21849000</v>
      </c>
      <c r="F207" s="1427"/>
      <c r="G207" s="1427"/>
      <c r="H207" s="1427"/>
      <c r="I207" s="1552"/>
      <c r="J207" s="1552"/>
      <c r="K207" s="1552"/>
      <c r="L207" s="1552"/>
      <c r="M207" s="1553"/>
      <c r="N207" s="1561">
        <f>SUM(C207:M207)</f>
        <v>21849000</v>
      </c>
    </row>
    <row r="208" spans="1:14" s="1393" customFormat="1" ht="15" customHeight="1" x14ac:dyDescent="0.15">
      <c r="A208" s="1648"/>
      <c r="B208" s="1643" t="s">
        <v>325</v>
      </c>
      <c r="C208" s="1442"/>
      <c r="D208" s="1442"/>
      <c r="E208" s="1442">
        <f>SUM('6. sz.melléklet'!E107)</f>
        <v>21849000</v>
      </c>
      <c r="F208" s="1442"/>
      <c r="G208" s="1442"/>
      <c r="H208" s="1442"/>
      <c r="I208" s="1567"/>
      <c r="J208" s="1567"/>
      <c r="K208" s="1567"/>
      <c r="L208" s="1567"/>
      <c r="M208" s="1568"/>
      <c r="N208" s="1546">
        <f>SUM(C208:M208)</f>
        <v>21849000</v>
      </c>
    </row>
    <row r="209" spans="1:14" s="1478" customFormat="1" ht="15" customHeight="1" thickBot="1" x14ac:dyDescent="0.2">
      <c r="A209" s="1665"/>
      <c r="B209" s="1588" t="s">
        <v>323</v>
      </c>
      <c r="C209" s="1437"/>
      <c r="D209" s="1437"/>
      <c r="E209" s="1437">
        <f>'6. sz.melléklet'!E108</f>
        <v>11311578</v>
      </c>
      <c r="F209" s="1437"/>
      <c r="G209" s="1437"/>
      <c r="H209" s="1437"/>
      <c r="I209" s="1679"/>
      <c r="J209" s="1679"/>
      <c r="K209" s="1679"/>
      <c r="L209" s="1679"/>
      <c r="M209" s="1680"/>
      <c r="N209" s="1678">
        <f>SUM(C209:M209)</f>
        <v>11311578</v>
      </c>
    </row>
    <row r="210" spans="1:14" s="1478" customFormat="1" ht="18" x14ac:dyDescent="0.15">
      <c r="A210" s="1446" t="s">
        <v>475</v>
      </c>
      <c r="B210" s="1447" t="s">
        <v>476</v>
      </c>
      <c r="C210" s="1423"/>
      <c r="D210" s="1423"/>
      <c r="E210" s="1423"/>
      <c r="F210" s="1423"/>
      <c r="G210" s="1423"/>
      <c r="H210" s="1423"/>
      <c r="I210" s="1558"/>
      <c r="J210" s="1558"/>
      <c r="K210" s="1558"/>
      <c r="L210" s="1558"/>
      <c r="M210" s="1559"/>
      <c r="N210" s="1562"/>
    </row>
    <row r="211" spans="1:14" s="1478" customFormat="1" ht="15" customHeight="1" x14ac:dyDescent="0.15">
      <c r="A211" s="1638"/>
      <c r="B211" s="1650" t="s">
        <v>324</v>
      </c>
      <c r="C211" s="1458"/>
      <c r="D211" s="1458"/>
      <c r="E211" s="1458">
        <f>'6. sz.melléklet'!E110</f>
        <v>4499483</v>
      </c>
      <c r="F211" s="1458"/>
      <c r="G211" s="1458"/>
      <c r="H211" s="1458">
        <f>SUM('6. sz.melléklet'!H110)</f>
        <v>384101433</v>
      </c>
      <c r="I211" s="1651"/>
      <c r="J211" s="1651"/>
      <c r="K211" s="1651"/>
      <c r="L211" s="1651"/>
      <c r="M211" s="1652"/>
      <c r="N211" s="1653">
        <f>SUM(C211:M211)</f>
        <v>388600916</v>
      </c>
    </row>
    <row r="212" spans="1:14" s="1478" customFormat="1" ht="15" customHeight="1" x14ac:dyDescent="0.15">
      <c r="A212" s="1557"/>
      <c r="B212" s="1540" t="s">
        <v>325</v>
      </c>
      <c r="C212" s="1423">
        <f>'6. sz.melléklet'!C111</f>
        <v>200000</v>
      </c>
      <c r="D212" s="1423">
        <f>'6. sz.melléklet'!D111</f>
        <v>35000</v>
      </c>
      <c r="E212" s="1458">
        <f>'6. sz.melléklet'!E111</f>
        <v>4499483</v>
      </c>
      <c r="F212" s="1423"/>
      <c r="G212" s="1423"/>
      <c r="H212" s="1458">
        <f>SUM('6. sz.melléklet'!H111)</f>
        <v>307011457</v>
      </c>
      <c r="I212" s="1558"/>
      <c r="J212" s="1558"/>
      <c r="K212" s="1558"/>
      <c r="L212" s="1558"/>
      <c r="M212" s="1559"/>
      <c r="N212" s="1562">
        <f>SUM(C212:M212)</f>
        <v>311745940</v>
      </c>
    </row>
    <row r="213" spans="1:14" s="1478" customFormat="1" ht="15" customHeight="1" thickBot="1" x14ac:dyDescent="0.2">
      <c r="A213" s="1449"/>
      <c r="B213" s="1563" t="s">
        <v>323</v>
      </c>
      <c r="C213" s="1451">
        <f>'6. sz.melléklet'!C112</f>
        <v>200000</v>
      </c>
      <c r="D213" s="1451">
        <f>'6. sz.melléklet'!D112</f>
        <v>35000</v>
      </c>
      <c r="E213" s="1451">
        <f>'6. sz.melléklet'!E112</f>
        <v>2129961</v>
      </c>
      <c r="F213" s="1451"/>
      <c r="G213" s="1451"/>
      <c r="H213" s="1451">
        <f>'6. sz.melléklet'!H112</f>
        <v>233415192</v>
      </c>
      <c r="I213" s="1564"/>
      <c r="J213" s="1564"/>
      <c r="K213" s="1564"/>
      <c r="L213" s="1564"/>
      <c r="M213" s="1565"/>
      <c r="N213" s="1566">
        <f>SUM(C213:M213)</f>
        <v>235780153</v>
      </c>
    </row>
    <row r="214" spans="1:14" s="1393" customFormat="1" ht="18" x14ac:dyDescent="0.15">
      <c r="A214" s="1440" t="s">
        <v>412</v>
      </c>
      <c r="B214" s="1441" t="s">
        <v>413</v>
      </c>
      <c r="C214" s="1442"/>
      <c r="D214" s="1442"/>
      <c r="E214" s="1442"/>
      <c r="F214" s="1442"/>
      <c r="G214" s="1442"/>
      <c r="H214" s="1442"/>
      <c r="I214" s="1567"/>
      <c r="J214" s="1567"/>
      <c r="K214" s="1567"/>
      <c r="L214" s="1567"/>
      <c r="M214" s="1568"/>
      <c r="N214" s="1546"/>
    </row>
    <row r="215" spans="1:14" s="1393" customFormat="1" ht="15" customHeight="1" x14ac:dyDescent="0.15">
      <c r="A215" s="1627"/>
      <c r="B215" s="1628" t="s">
        <v>324</v>
      </c>
      <c r="C215" s="1427"/>
      <c r="D215" s="1427"/>
      <c r="E215" s="1427">
        <f>SUM('6. sz.melléklet'!E114)</f>
        <v>603000</v>
      </c>
      <c r="F215" s="1427"/>
      <c r="G215" s="1427"/>
      <c r="H215" s="1427"/>
      <c r="I215" s="1552"/>
      <c r="J215" s="1552"/>
      <c r="K215" s="1552"/>
      <c r="L215" s="1552"/>
      <c r="M215" s="1553"/>
      <c r="N215" s="1561">
        <f>SUM(E215:M215)</f>
        <v>603000</v>
      </c>
    </row>
    <row r="216" spans="1:14" s="1393" customFormat="1" ht="15" customHeight="1" x14ac:dyDescent="0.15">
      <c r="A216" s="1629"/>
      <c r="B216" s="1630" t="s">
        <v>325</v>
      </c>
      <c r="C216" s="1442"/>
      <c r="D216" s="1442"/>
      <c r="E216" s="1442">
        <f>SUM('6. sz.melléklet'!E115)</f>
        <v>603000</v>
      </c>
      <c r="F216" s="1442"/>
      <c r="G216" s="1442"/>
      <c r="H216" s="1442"/>
      <c r="I216" s="1567"/>
      <c r="J216" s="1567"/>
      <c r="K216" s="1567"/>
      <c r="L216" s="1567"/>
      <c r="M216" s="1568"/>
      <c r="N216" s="1546">
        <f>SUM(E216:M216)</f>
        <v>603000</v>
      </c>
    </row>
    <row r="217" spans="1:14" s="1393" customFormat="1" ht="15" customHeight="1" thickBot="1" x14ac:dyDescent="0.2">
      <c r="A217" s="1416"/>
      <c r="B217" s="1417" t="s">
        <v>323</v>
      </c>
      <c r="C217" s="1418"/>
      <c r="D217" s="1418"/>
      <c r="E217" s="1418">
        <f>'6. sz.melléklet'!E116</f>
        <v>0</v>
      </c>
      <c r="F217" s="1418"/>
      <c r="G217" s="1418"/>
      <c r="H217" s="1418"/>
      <c r="I217" s="1555"/>
      <c r="J217" s="1555"/>
      <c r="K217" s="1555"/>
      <c r="L217" s="1555"/>
      <c r="M217" s="1556"/>
      <c r="N217" s="1678"/>
    </row>
    <row r="218" spans="1:14" s="1393" customFormat="1" ht="15" customHeight="1" x14ac:dyDescent="0.15">
      <c r="A218" s="1445" t="s">
        <v>237</v>
      </c>
      <c r="B218" s="1441" t="s">
        <v>89</v>
      </c>
      <c r="C218" s="1442"/>
      <c r="D218" s="1442"/>
      <c r="E218" s="1442"/>
      <c r="F218" s="1442"/>
      <c r="G218" s="1442"/>
      <c r="H218" s="1442"/>
      <c r="I218" s="1567"/>
      <c r="J218" s="1567"/>
      <c r="K218" s="1567"/>
      <c r="L218" s="1567"/>
      <c r="M218" s="1568"/>
      <c r="N218" s="1546"/>
    </row>
    <row r="219" spans="1:14" s="1393" customFormat="1" ht="15" customHeight="1" x14ac:dyDescent="0.15">
      <c r="A219" s="1637"/>
      <c r="B219" s="1641" t="s">
        <v>324</v>
      </c>
      <c r="C219" s="1427"/>
      <c r="D219" s="1427"/>
      <c r="E219" s="1427">
        <f>SUM('6. sz.melléklet'!E118)</f>
        <v>1170000</v>
      </c>
      <c r="F219" s="1427"/>
      <c r="G219" s="1427"/>
      <c r="H219" s="1427"/>
      <c r="I219" s="1552"/>
      <c r="J219" s="1552"/>
      <c r="K219" s="1552"/>
      <c r="L219" s="1552"/>
      <c r="M219" s="1553"/>
      <c r="N219" s="1561">
        <f>SUM(C219:M219)</f>
        <v>1170000</v>
      </c>
    </row>
    <row r="220" spans="1:14" s="1393" customFormat="1" ht="15" customHeight="1" x14ac:dyDescent="0.15">
      <c r="A220" s="1648"/>
      <c r="B220" s="1643" t="s">
        <v>325</v>
      </c>
      <c r="C220" s="1442"/>
      <c r="D220" s="1442"/>
      <c r="E220" s="1427">
        <f>SUM('6. sz.melléklet'!E119)</f>
        <v>1170000</v>
      </c>
      <c r="F220" s="1442"/>
      <c r="G220" s="1442"/>
      <c r="H220" s="1442"/>
      <c r="I220" s="1567"/>
      <c r="J220" s="1567"/>
      <c r="K220" s="1567"/>
      <c r="L220" s="1567"/>
      <c r="M220" s="1568"/>
      <c r="N220" s="1546">
        <f>SUM(C220:M220)</f>
        <v>1170000</v>
      </c>
    </row>
    <row r="221" spans="1:14" s="1478" customFormat="1" ht="15" customHeight="1" thickBot="1" x14ac:dyDescent="0.2">
      <c r="A221" s="1665"/>
      <c r="B221" s="1588" t="s">
        <v>323</v>
      </c>
      <c r="C221" s="1437"/>
      <c r="D221" s="1437"/>
      <c r="E221" s="1437">
        <f>'6. sz.melléklet'!E120</f>
        <v>388224</v>
      </c>
      <c r="F221" s="1437"/>
      <c r="G221" s="1437"/>
      <c r="H221" s="1437">
        <f>'6. sz.melléklet'!H120</f>
        <v>66999</v>
      </c>
      <c r="I221" s="1679"/>
      <c r="J221" s="1679"/>
      <c r="K221" s="1679"/>
      <c r="L221" s="1679"/>
      <c r="M221" s="1680"/>
      <c r="N221" s="1678">
        <f>SUM(C221:M221)</f>
        <v>455223</v>
      </c>
    </row>
    <row r="222" spans="1:14" s="1393" customFormat="1" ht="15" customHeight="1" x14ac:dyDescent="0.15">
      <c r="A222" s="1445" t="s">
        <v>238</v>
      </c>
      <c r="B222" s="1441" t="s">
        <v>239</v>
      </c>
      <c r="C222" s="1442"/>
      <c r="D222" s="1442"/>
      <c r="E222" s="1442"/>
      <c r="F222" s="1442"/>
      <c r="G222" s="1442"/>
      <c r="H222" s="1442"/>
      <c r="I222" s="1567"/>
      <c r="J222" s="1567"/>
      <c r="K222" s="1567"/>
      <c r="L222" s="1567"/>
      <c r="M222" s="1568"/>
      <c r="N222" s="1546"/>
    </row>
    <row r="223" spans="1:14" s="1393" customFormat="1" ht="15" customHeight="1" x14ac:dyDescent="0.15">
      <c r="A223" s="1637"/>
      <c r="B223" s="1641" t="s">
        <v>324</v>
      </c>
      <c r="C223" s="1427"/>
      <c r="D223" s="1427"/>
      <c r="E223" s="1427"/>
      <c r="F223" s="1427">
        <f>SUM('6. sz.melléklet'!F122)</f>
        <v>500000</v>
      </c>
      <c r="G223" s="1427"/>
      <c r="H223" s="1427"/>
      <c r="I223" s="1552"/>
      <c r="J223" s="1552"/>
      <c r="K223" s="1552"/>
      <c r="L223" s="1552"/>
      <c r="M223" s="1553"/>
      <c r="N223" s="1561">
        <f>SUM(C223:M223)</f>
        <v>500000</v>
      </c>
    </row>
    <row r="224" spans="1:14" s="1393" customFormat="1" ht="15" customHeight="1" x14ac:dyDescent="0.15">
      <c r="A224" s="1637"/>
      <c r="B224" s="1641" t="s">
        <v>325</v>
      </c>
      <c r="C224" s="1427"/>
      <c r="D224" s="1427"/>
      <c r="E224" s="1427"/>
      <c r="F224" s="1427">
        <f>SUM('6. sz.melléklet'!F123)</f>
        <v>500000</v>
      </c>
      <c r="G224" s="1427"/>
      <c r="H224" s="1427"/>
      <c r="I224" s="1552"/>
      <c r="J224" s="1552"/>
      <c r="K224" s="1552"/>
      <c r="L224" s="1552"/>
      <c r="M224" s="1553"/>
      <c r="N224" s="1561">
        <f>SUM(C224:M224)</f>
        <v>500000</v>
      </c>
    </row>
    <row r="225" spans="1:14" s="1478" customFormat="1" ht="15" customHeight="1" thickBot="1" x14ac:dyDescent="0.2">
      <c r="A225" s="1665"/>
      <c r="B225" s="1588" t="s">
        <v>323</v>
      </c>
      <c r="C225" s="1437"/>
      <c r="D225" s="1437"/>
      <c r="E225" s="1437">
        <f>'6. sz.melléklet'!E124</f>
        <v>31000</v>
      </c>
      <c r="F225" s="1437">
        <f>'6. sz.melléklet'!F124</f>
        <v>0</v>
      </c>
      <c r="G225" s="1437"/>
      <c r="H225" s="1437"/>
      <c r="I225" s="1679"/>
      <c r="J225" s="1679"/>
      <c r="K225" s="1679"/>
      <c r="L225" s="1679"/>
      <c r="M225" s="1680"/>
      <c r="N225" s="1678">
        <f>SUM(C225:M225)</f>
        <v>31000</v>
      </c>
    </row>
    <row r="226" spans="1:14" s="1478" customFormat="1" ht="15" customHeight="1" x14ac:dyDescent="0.15">
      <c r="A226" s="1445" t="s">
        <v>447</v>
      </c>
      <c r="B226" s="1441" t="s">
        <v>448</v>
      </c>
      <c r="C226" s="1442"/>
      <c r="D226" s="1442"/>
      <c r="E226" s="1442"/>
      <c r="F226" s="1442"/>
      <c r="G226" s="1442"/>
      <c r="H226" s="1442"/>
      <c r="I226" s="1567"/>
      <c r="J226" s="1567"/>
      <c r="K226" s="1567"/>
      <c r="L226" s="1567"/>
      <c r="M226" s="1567"/>
      <c r="N226" s="1682"/>
    </row>
    <row r="227" spans="1:14" s="1478" customFormat="1" ht="15" customHeight="1" x14ac:dyDescent="0.15">
      <c r="A227" s="1637"/>
      <c r="B227" s="1641" t="s">
        <v>324</v>
      </c>
      <c r="C227" s="1427"/>
      <c r="D227" s="1427"/>
      <c r="E227" s="1427"/>
      <c r="F227" s="1427">
        <f>SUM('6. sz.melléklet'!F126)</f>
        <v>0</v>
      </c>
      <c r="G227" s="1427"/>
      <c r="H227" s="1427"/>
      <c r="I227" s="1552"/>
      <c r="J227" s="1552"/>
      <c r="K227" s="1552"/>
      <c r="L227" s="1552"/>
      <c r="M227" s="1552"/>
      <c r="N227" s="1572">
        <f t="shared" ref="N227" si="24">SUM(C227:M227)</f>
        <v>0</v>
      </c>
    </row>
    <row r="228" spans="1:14" s="1478" customFormat="1" ht="15" customHeight="1" x14ac:dyDescent="0.15">
      <c r="A228" s="1557"/>
      <c r="B228" s="1540" t="s">
        <v>325</v>
      </c>
      <c r="C228" s="1423"/>
      <c r="D228" s="1423"/>
      <c r="E228" s="1423"/>
      <c r="F228" s="1423"/>
      <c r="G228" s="1423"/>
      <c r="H228" s="1423"/>
      <c r="I228" s="1558"/>
      <c r="J228" s="1558"/>
      <c r="K228" s="1558"/>
      <c r="L228" s="1558"/>
      <c r="M228" s="1559"/>
      <c r="N228" s="1543"/>
    </row>
    <row r="229" spans="1:14" s="1478" customFormat="1" ht="15" customHeight="1" thickBot="1" x14ac:dyDescent="0.2">
      <c r="A229" s="1665"/>
      <c r="B229" s="1588" t="s">
        <v>323</v>
      </c>
      <c r="C229" s="1437"/>
      <c r="D229" s="1437"/>
      <c r="E229" s="1437"/>
      <c r="F229" s="1437"/>
      <c r="G229" s="1437"/>
      <c r="H229" s="1437"/>
      <c r="I229" s="1679"/>
      <c r="J229" s="1679"/>
      <c r="K229" s="1679"/>
      <c r="L229" s="1679"/>
      <c r="M229" s="1680"/>
      <c r="N229" s="1678"/>
    </row>
    <row r="230" spans="1:14" s="1393" customFormat="1" ht="15" customHeight="1" x14ac:dyDescent="0.15">
      <c r="A230" s="1445" t="s">
        <v>240</v>
      </c>
      <c r="B230" s="1441" t="s">
        <v>241</v>
      </c>
      <c r="C230" s="1442"/>
      <c r="D230" s="1442"/>
      <c r="E230" s="1442"/>
      <c r="F230" s="1442"/>
      <c r="G230" s="1442"/>
      <c r="H230" s="1442"/>
      <c r="I230" s="1567"/>
      <c r="J230" s="1567"/>
      <c r="K230" s="1567"/>
      <c r="L230" s="1567"/>
      <c r="M230" s="1568"/>
      <c r="N230" s="1546"/>
    </row>
    <row r="231" spans="1:14" s="1393" customFormat="1" ht="15" customHeight="1" x14ac:dyDescent="0.15">
      <c r="A231" s="1637"/>
      <c r="B231" s="1641" t="s">
        <v>324</v>
      </c>
      <c r="C231" s="1427"/>
      <c r="D231" s="1427"/>
      <c r="E231" s="1427"/>
      <c r="F231" s="1427">
        <f>SUM('6. sz.melléklet'!F130)</f>
        <v>0</v>
      </c>
      <c r="G231" s="1427"/>
      <c r="H231" s="1427"/>
      <c r="I231" s="1552"/>
      <c r="J231" s="1552"/>
      <c r="K231" s="1552"/>
      <c r="L231" s="1552"/>
      <c r="M231" s="1553"/>
      <c r="N231" s="1561">
        <f>SUM(C231:M231)</f>
        <v>0</v>
      </c>
    </row>
    <row r="232" spans="1:14" s="1393" customFormat="1" ht="15" customHeight="1" x14ac:dyDescent="0.15">
      <c r="A232" s="1648"/>
      <c r="B232" s="1643" t="s">
        <v>325</v>
      </c>
      <c r="C232" s="1442"/>
      <c r="D232" s="1442"/>
      <c r="E232" s="1442"/>
      <c r="F232" s="1442">
        <f>SUM('6. sz.melléklet'!F131)</f>
        <v>0</v>
      </c>
      <c r="G232" s="1442"/>
      <c r="H232" s="1442"/>
      <c r="I232" s="1567"/>
      <c r="J232" s="1567"/>
      <c r="K232" s="1567"/>
      <c r="L232" s="1567"/>
      <c r="M232" s="1568"/>
      <c r="N232" s="1546">
        <f>SUM(C232:M232)</f>
        <v>0</v>
      </c>
    </row>
    <row r="233" spans="1:14" s="1478" customFormat="1" ht="15" customHeight="1" thickBot="1" x14ac:dyDescent="0.2">
      <c r="A233" s="1665"/>
      <c r="B233" s="1588" t="s">
        <v>323</v>
      </c>
      <c r="C233" s="1437"/>
      <c r="D233" s="1437"/>
      <c r="E233" s="1437"/>
      <c r="F233" s="1437"/>
      <c r="G233" s="1437"/>
      <c r="H233" s="1437"/>
      <c r="I233" s="1679"/>
      <c r="J233" s="1679"/>
      <c r="K233" s="1679"/>
      <c r="L233" s="1679"/>
      <c r="M233" s="1680"/>
      <c r="N233" s="1678">
        <f>SUM(C233:M233)</f>
        <v>0</v>
      </c>
    </row>
    <row r="234" spans="1:14" s="1393" customFormat="1" ht="15" customHeight="1" x14ac:dyDescent="0.15">
      <c r="A234" s="1445" t="s">
        <v>242</v>
      </c>
      <c r="B234" s="1441" t="s">
        <v>243</v>
      </c>
      <c r="C234" s="1442"/>
      <c r="D234" s="1442"/>
      <c r="E234" s="1442"/>
      <c r="F234" s="1442"/>
      <c r="G234" s="1442"/>
      <c r="H234" s="1442"/>
      <c r="I234" s="1567"/>
      <c r="J234" s="1567"/>
      <c r="K234" s="1567"/>
      <c r="L234" s="1567"/>
      <c r="M234" s="1568"/>
      <c r="N234" s="1546"/>
    </row>
    <row r="235" spans="1:14" s="1393" customFormat="1" ht="15" customHeight="1" x14ac:dyDescent="0.15">
      <c r="A235" s="1637"/>
      <c r="B235" s="1641" t="s">
        <v>324</v>
      </c>
      <c r="C235" s="1427"/>
      <c r="D235" s="1427"/>
      <c r="E235" s="1427"/>
      <c r="F235" s="1427">
        <f>SUM('6. sz.melléklet'!F138)</f>
        <v>23396000</v>
      </c>
      <c r="G235" s="1427"/>
      <c r="H235" s="1427"/>
      <c r="I235" s="1552">
        <f>'6. sz.melléklet'!I138</f>
        <v>1000000</v>
      </c>
      <c r="J235" s="1552"/>
      <c r="K235" s="1552"/>
      <c r="L235" s="1552"/>
      <c r="M235" s="1553"/>
      <c r="N235" s="1561">
        <f>SUM(C235:M235)</f>
        <v>24396000</v>
      </c>
    </row>
    <row r="236" spans="1:14" s="1393" customFormat="1" ht="15" customHeight="1" x14ac:dyDescent="0.15">
      <c r="A236" s="1648"/>
      <c r="B236" s="1643" t="s">
        <v>325</v>
      </c>
      <c r="C236" s="1442"/>
      <c r="D236" s="1442"/>
      <c r="E236" s="1442"/>
      <c r="F236" s="1442">
        <f>SUM('6. sz.melléklet'!F139)</f>
        <v>23396000</v>
      </c>
      <c r="G236" s="1442"/>
      <c r="H236" s="1442"/>
      <c r="I236" s="1552">
        <f>'6. sz.melléklet'!I139</f>
        <v>1000000</v>
      </c>
      <c r="J236" s="1567"/>
      <c r="K236" s="1567"/>
      <c r="L236" s="1567"/>
      <c r="M236" s="1568"/>
      <c r="N236" s="1546">
        <f>SUM(C236:M236)</f>
        <v>24396000</v>
      </c>
    </row>
    <row r="237" spans="1:14" s="1478" customFormat="1" ht="15" customHeight="1" thickBot="1" x14ac:dyDescent="0.2">
      <c r="A237" s="1665"/>
      <c r="B237" s="1588" t="s">
        <v>323</v>
      </c>
      <c r="C237" s="1437"/>
      <c r="D237" s="1437"/>
      <c r="E237" s="1437">
        <f>'6. sz.melléklet'!E140</f>
        <v>57204</v>
      </c>
      <c r="F237" s="1437">
        <f>'6. sz.melléklet'!F140</f>
        <v>12501442</v>
      </c>
      <c r="G237" s="1437"/>
      <c r="H237" s="1437"/>
      <c r="I237" s="1437">
        <f>'6. sz.melléklet'!I140</f>
        <v>400000</v>
      </c>
      <c r="J237" s="1679"/>
      <c r="K237" s="1679"/>
      <c r="L237" s="1679"/>
      <c r="M237" s="1680"/>
      <c r="N237" s="1678">
        <f>SUM(C237:M237)</f>
        <v>12958646</v>
      </c>
    </row>
    <row r="238" spans="1:14" s="1393" customFormat="1" ht="15" customHeight="1" x14ac:dyDescent="0.15">
      <c r="A238" s="1445" t="s">
        <v>248</v>
      </c>
      <c r="B238" s="1441" t="s">
        <v>85</v>
      </c>
      <c r="C238" s="1442"/>
      <c r="D238" s="1442"/>
      <c r="E238" s="1442"/>
      <c r="F238" s="1442"/>
      <c r="G238" s="1442"/>
      <c r="H238" s="1442"/>
      <c r="I238" s="1567"/>
      <c r="J238" s="1567"/>
      <c r="K238" s="1567"/>
      <c r="L238" s="1567"/>
      <c r="M238" s="1568"/>
      <c r="N238" s="1546"/>
    </row>
    <row r="239" spans="1:14" s="1393" customFormat="1" ht="15" customHeight="1" x14ac:dyDescent="0.15">
      <c r="A239" s="1573"/>
      <c r="B239" s="1574" t="s">
        <v>324</v>
      </c>
      <c r="C239" s="1501"/>
      <c r="D239" s="1501"/>
      <c r="E239" s="1501"/>
      <c r="F239" s="1501"/>
      <c r="G239" s="1501"/>
      <c r="H239" s="1501"/>
      <c r="I239" s="1575"/>
      <c r="J239" s="1575"/>
      <c r="K239" s="1575"/>
      <c r="L239" s="1575"/>
      <c r="M239" s="1576">
        <f>SUM('6. sz.melléklet'!M142)</f>
        <v>0</v>
      </c>
      <c r="N239" s="1577">
        <f>SUM(C239:M239)</f>
        <v>0</v>
      </c>
    </row>
    <row r="240" spans="1:14" s="1393" customFormat="1" ht="15" customHeight="1" x14ac:dyDescent="0.15">
      <c r="A240" s="1637"/>
      <c r="B240" s="1641" t="s">
        <v>325</v>
      </c>
      <c r="C240" s="1427"/>
      <c r="D240" s="1427"/>
      <c r="E240" s="1427"/>
      <c r="F240" s="1427"/>
      <c r="G240" s="1427"/>
      <c r="H240" s="1427">
        <f>'6. sz.melléklet'!H143</f>
        <v>116149997</v>
      </c>
      <c r="I240" s="1552"/>
      <c r="J240" s="1552"/>
      <c r="K240" s="1552"/>
      <c r="L240" s="1552"/>
      <c r="M240" s="1553">
        <f>SUM('6. sz.melléklet'!M143)</f>
        <v>225512088</v>
      </c>
      <c r="N240" s="1561">
        <f>SUM(C240:M240)</f>
        <v>341662085</v>
      </c>
    </row>
    <row r="241" spans="1:17" s="1478" customFormat="1" ht="15" customHeight="1" thickBot="1" x14ac:dyDescent="0.2">
      <c r="A241" s="1557"/>
      <c r="B241" s="1540" t="s">
        <v>323</v>
      </c>
      <c r="C241" s="1423"/>
      <c r="D241" s="1423"/>
      <c r="E241" s="1958">
        <f>'6. sz.melléklet'!E144</f>
        <v>162886</v>
      </c>
      <c r="F241" s="1564"/>
      <c r="G241" s="1564"/>
      <c r="H241" s="1564">
        <f>'6. sz.melléklet'!H144</f>
        <v>116149997</v>
      </c>
      <c r="I241" s="1564"/>
      <c r="J241" s="1564"/>
      <c r="K241" s="1564"/>
      <c r="L241" s="1564"/>
      <c r="M241" s="1959">
        <f>'6. sz.melléklet'!M144</f>
        <v>225512088</v>
      </c>
      <c r="N241" s="1543">
        <f>SUM(C241:M241)</f>
        <v>341824971</v>
      </c>
    </row>
    <row r="242" spans="1:17" s="1393" customFormat="1" ht="15" customHeight="1" thickBot="1" x14ac:dyDescent="0.25">
      <c r="A242" s="2748" t="s">
        <v>339</v>
      </c>
      <c r="B242" s="2749"/>
      <c r="C242" s="1578"/>
      <c r="D242" s="1578"/>
      <c r="E242" s="1578"/>
      <c r="F242" s="1960"/>
      <c r="G242" s="1960"/>
      <c r="H242" s="1960"/>
      <c r="I242" s="1960"/>
      <c r="J242" s="1960"/>
      <c r="K242" s="1960"/>
      <c r="L242" s="1960"/>
      <c r="M242" s="1579"/>
      <c r="N242" s="1580"/>
      <c r="O242" s="1468"/>
      <c r="P242" s="1581"/>
    </row>
    <row r="243" spans="1:17" s="1393" customFormat="1" ht="15" customHeight="1" thickBot="1" x14ac:dyDescent="0.2">
      <c r="A243" s="1582"/>
      <c r="B243" s="1583" t="s">
        <v>324</v>
      </c>
      <c r="C243" s="1584">
        <f>SUM(C239+C235+C231+C223+C219+C215+C207+C203+C199+C195+C191+C183+C179+C175+C171+C167+C163+C159+C155+C151+C143+C135+C131+C127+C139+C227+C211)</f>
        <v>42360000</v>
      </c>
      <c r="D243" s="1584">
        <f t="shared" ref="D243:M243" si="25">SUM(D239+D235+D231+D223+D219+D215+D207+D203+D199+D195+D191+D183+D179+D175+D171+D167+D163+D159+D155+D151+D143+D135+D131+D127+D139+D227+D211)</f>
        <v>8361000</v>
      </c>
      <c r="E243" s="1584">
        <f t="shared" si="25"/>
        <v>201645483</v>
      </c>
      <c r="F243" s="1584">
        <f t="shared" si="25"/>
        <v>23896000</v>
      </c>
      <c r="G243" s="1584">
        <f t="shared" si="25"/>
        <v>238086912</v>
      </c>
      <c r="H243" s="1584">
        <f t="shared" si="25"/>
        <v>743025714</v>
      </c>
      <c r="I243" s="1584">
        <f>SUM(I239+I235+I231+I223+I219+I215+I207+I203+I199+I195+I191+I183+I179+I175+I171+I167+I163+I159+I155+I151+I143+I135+I131+I127+I139+I227+I211)</f>
        <v>141799607</v>
      </c>
      <c r="J243" s="1584">
        <f t="shared" si="25"/>
        <v>23080050</v>
      </c>
      <c r="K243" s="1584">
        <f t="shared" si="25"/>
        <v>54155707.555555582</v>
      </c>
      <c r="L243" s="1584">
        <f t="shared" si="25"/>
        <v>26500000</v>
      </c>
      <c r="M243" s="1584">
        <f t="shared" si="25"/>
        <v>471317843</v>
      </c>
      <c r="N243" s="1584">
        <f>SUM(N239+N235+N231+N223+N219+N215+N207+N203+N199+N195+N191+N183+N179+N175+N171+N167+N163+N159+N155+N151+N143+N135+N131+N127+N139+N227+N211)</f>
        <v>1974228316.5555556</v>
      </c>
      <c r="O243" s="1468"/>
      <c r="P243" s="1581"/>
      <c r="Q243" s="1468"/>
    </row>
    <row r="244" spans="1:17" s="1393" customFormat="1" ht="15" customHeight="1" thickBot="1" x14ac:dyDescent="0.2">
      <c r="A244" s="1585"/>
      <c r="B244" s="1586" t="s">
        <v>325</v>
      </c>
      <c r="C244" s="1511">
        <f>C128+C132+C136+C140+C144+C152+C156+C160+C164+C168+C172+C176+C180+C184+C192+C196+C200+C204+C208+C212+C216+C220+C224+C228+C232+C236+C240</f>
        <v>43560000</v>
      </c>
      <c r="D244" s="1511">
        <f t="shared" ref="D244:M244" si="26">D128+D132+D136+D140+D144+D152+D156+D160+D164+D168+D172+D176+D180+D184+D192+D196+D200+D204+D208+D212+D216+D220+D224+D228+D232+D236+D240</f>
        <v>8549000</v>
      </c>
      <c r="E244" s="1511">
        <f>E128+E132+E136+E140+E144+E152+E156+E160+E164+E168+E172+E176+E180+E184+E192+E196+E200+E204+E208+E212+E216+E220+E224+E228+E232+E236+E240+E188+E148</f>
        <v>297780474</v>
      </c>
      <c r="F244" s="1511">
        <f t="shared" si="26"/>
        <v>23896000</v>
      </c>
      <c r="G244" s="1511">
        <f t="shared" si="26"/>
        <v>238086912</v>
      </c>
      <c r="H244" s="1511">
        <f t="shared" si="26"/>
        <v>916369947</v>
      </c>
      <c r="I244" s="1511">
        <f t="shared" si="26"/>
        <v>139554536</v>
      </c>
      <c r="J244" s="1511">
        <f t="shared" si="26"/>
        <v>59292130</v>
      </c>
      <c r="K244" s="1511">
        <f t="shared" si="26"/>
        <v>26190372</v>
      </c>
      <c r="L244" s="1511">
        <f t="shared" si="26"/>
        <v>3571800</v>
      </c>
      <c r="M244" s="1511">
        <f t="shared" si="26"/>
        <v>812954748</v>
      </c>
      <c r="N244" s="1511">
        <f>N128+N132+N136+N140+N144+N152+N156+N160+N164+N168+N172+N176+N180+N184+N192+N196+N200+N204+N208+N212+N216+N220+N224+N228+N232+N236+N240+N188+N148</f>
        <v>2569805919</v>
      </c>
      <c r="O244" s="1468"/>
      <c r="P244" s="1581"/>
      <c r="Q244" s="1468"/>
    </row>
    <row r="245" spans="1:17" s="1478" customFormat="1" ht="15" customHeight="1" thickBot="1" x14ac:dyDescent="0.2">
      <c r="A245" s="1587"/>
      <c r="B245" s="1588" t="s">
        <v>323</v>
      </c>
      <c r="C245" s="1589">
        <f>C129+C133+C137+C141+C145+C153+C157+C161+C165+C169+C173+C177+C181+C185+C189+C193+C197+C201+C205+C209+C213+C217+C221+C225+C229+C233+C237+C241</f>
        <v>40026387</v>
      </c>
      <c r="D245" s="1589">
        <f t="shared" ref="D245:M245" si="27">D129+D133+D137+D141+D145+D153+D157+D161+D165+D169+D173+D177+D181+D185+D189+D193+D197+D201+D205+D209+D213+D217+D221+D225+D229+D233+D237+D241</f>
        <v>7442667</v>
      </c>
      <c r="E245" s="1589">
        <f>E129+E133+E137+E141+E145+E153+E157+E161+E165+E169+E173+E177+E181+E185+E189+E193+E197+E201+E205+E209+E213+E217+E221+E225+E229+E233+E237+E241+E149</f>
        <v>193629091</v>
      </c>
      <c r="F245" s="1589">
        <f t="shared" si="27"/>
        <v>12501442</v>
      </c>
      <c r="G245" s="1589">
        <f t="shared" si="27"/>
        <v>32347255</v>
      </c>
      <c r="H245" s="1589">
        <f t="shared" si="27"/>
        <v>656775161</v>
      </c>
      <c r="I245" s="1589">
        <f t="shared" si="27"/>
        <v>122843247</v>
      </c>
      <c r="J245" s="1589">
        <f t="shared" si="27"/>
        <v>39328977</v>
      </c>
      <c r="K245" s="1589">
        <f t="shared" si="27"/>
        <v>0</v>
      </c>
      <c r="L245" s="1589">
        <f t="shared" si="27"/>
        <v>0</v>
      </c>
      <c r="M245" s="1589">
        <f t="shared" si="27"/>
        <v>737122513</v>
      </c>
      <c r="N245" s="1589">
        <f>N129+N133+N137+N141+N145+N153+N157+N161+N165+N169+N173+N177+N181+N185+N189+N193+N197+N201+N205+N209+N213+N217+N221+N225+N229+N233+N237+N241+N149</f>
        <v>1842016740</v>
      </c>
      <c r="O245" s="1476"/>
      <c r="P245" s="1590"/>
      <c r="Q245" s="1476"/>
    </row>
    <row r="246" spans="1:17" s="1393" customFormat="1" ht="15" customHeight="1" thickBot="1" x14ac:dyDescent="0.2">
      <c r="A246" s="1591"/>
      <c r="B246" s="1569"/>
      <c r="C246" s="1570"/>
      <c r="D246" s="1570"/>
      <c r="E246" s="1570"/>
      <c r="F246" s="1570"/>
      <c r="G246" s="1570"/>
      <c r="H246" s="1570"/>
      <c r="I246" s="1570"/>
      <c r="J246" s="1570"/>
      <c r="K246" s="1570"/>
      <c r="L246" s="1571"/>
      <c r="M246" s="1592"/>
      <c r="N246" s="1593"/>
      <c r="O246" s="1594"/>
      <c r="P246" s="1491"/>
    </row>
    <row r="247" spans="1:17" s="1393" customFormat="1" ht="15" customHeight="1" thickBot="1" x14ac:dyDescent="0.2">
      <c r="A247" s="2734" t="s">
        <v>153</v>
      </c>
      <c r="B247" s="2735"/>
      <c r="C247" s="1495"/>
      <c r="D247" s="1495"/>
      <c r="E247" s="1495"/>
      <c r="F247" s="1495"/>
      <c r="G247" s="1495"/>
      <c r="H247" s="1495"/>
      <c r="I247" s="1495"/>
      <c r="J247" s="1495"/>
      <c r="K247" s="1495"/>
      <c r="L247" s="1595"/>
      <c r="M247" s="1596"/>
      <c r="N247" s="1597"/>
      <c r="O247" s="1594"/>
      <c r="P247" s="1491"/>
    </row>
    <row r="248" spans="1:17" s="1393" customFormat="1" ht="15" customHeight="1" x14ac:dyDescent="0.15">
      <c r="A248" s="1534" t="s">
        <v>219</v>
      </c>
      <c r="B248" s="1535" t="s">
        <v>220</v>
      </c>
      <c r="C248" s="1536"/>
      <c r="D248" s="1536"/>
      <c r="E248" s="1536"/>
      <c r="F248" s="1536"/>
      <c r="G248" s="1536"/>
      <c r="H248" s="1536"/>
      <c r="I248" s="1536"/>
      <c r="J248" s="1536"/>
      <c r="K248" s="1536"/>
      <c r="L248" s="1536"/>
      <c r="M248" s="1537"/>
      <c r="N248" s="1598"/>
    </row>
    <row r="249" spans="1:17" s="1393" customFormat="1" ht="15" customHeight="1" x14ac:dyDescent="0.15">
      <c r="A249" s="1640"/>
      <c r="B249" s="1641" t="s">
        <v>324</v>
      </c>
      <c r="C249" s="1544"/>
      <c r="D249" s="1544"/>
      <c r="E249" s="1544"/>
      <c r="F249" s="1544"/>
      <c r="G249" s="1544"/>
      <c r="H249" s="1544"/>
      <c r="I249" s="1544">
        <f>SUM('6. sz.melléklet'!I26)</f>
        <v>360000</v>
      </c>
      <c r="J249" s="1544"/>
      <c r="K249" s="1544"/>
      <c r="L249" s="1544"/>
      <c r="M249" s="1545"/>
      <c r="N249" s="1561">
        <f>SUM(C249:M249)</f>
        <v>360000</v>
      </c>
    </row>
    <row r="250" spans="1:17" s="1393" customFormat="1" ht="15" customHeight="1" x14ac:dyDescent="0.15">
      <c r="A250" s="1642"/>
      <c r="B250" s="1643" t="s">
        <v>325</v>
      </c>
      <c r="C250" s="1644">
        <f>SUM('6. sz.melléklet'!C27)</f>
        <v>0</v>
      </c>
      <c r="D250" s="1644">
        <f>SUM('6. sz.melléklet'!D27)</f>
        <v>0</v>
      </c>
      <c r="E250" s="1644">
        <f>SUM('6. sz.melléklet'!E27)</f>
        <v>0</v>
      </c>
      <c r="F250" s="1644"/>
      <c r="G250" s="1644"/>
      <c r="H250" s="1644"/>
      <c r="I250" s="1644">
        <f>SUM('6. sz.melléklet'!I27)</f>
        <v>570000</v>
      </c>
      <c r="J250" s="1644"/>
      <c r="K250" s="1644"/>
      <c r="L250" s="1644"/>
      <c r="M250" s="1645"/>
      <c r="N250" s="1546">
        <f>SUM(C250:M250)</f>
        <v>570000</v>
      </c>
    </row>
    <row r="251" spans="1:17" s="1478" customFormat="1" ht="15" customHeight="1" thickBot="1" x14ac:dyDescent="0.2">
      <c r="A251" s="2206"/>
      <c r="B251" s="1623" t="s">
        <v>323</v>
      </c>
      <c r="C251" s="1671"/>
      <c r="D251" s="1671"/>
      <c r="E251" s="1671"/>
      <c r="F251" s="1671"/>
      <c r="G251" s="1671"/>
      <c r="H251" s="1671">
        <f>'6. sz.melléklet'!H28</f>
        <v>38227</v>
      </c>
      <c r="I251" s="1671">
        <f>'6. sz.melléklet'!I28</f>
        <v>540000</v>
      </c>
      <c r="J251" s="1671"/>
      <c r="K251" s="1671"/>
      <c r="L251" s="1671"/>
      <c r="M251" s="1672"/>
      <c r="N251" s="1673">
        <f>SUM(C251:M251)</f>
        <v>578227</v>
      </c>
    </row>
    <row r="252" spans="1:17" s="1478" customFormat="1" ht="15" customHeight="1" x14ac:dyDescent="0.15">
      <c r="A252" s="2207" t="s">
        <v>640</v>
      </c>
      <c r="B252" s="1882" t="s">
        <v>645</v>
      </c>
      <c r="C252" s="2208"/>
      <c r="D252" s="2208"/>
      <c r="E252" s="2208"/>
      <c r="F252" s="2208"/>
      <c r="G252" s="2208"/>
      <c r="H252" s="2208"/>
      <c r="I252" s="2208"/>
      <c r="J252" s="2208"/>
      <c r="K252" s="2208"/>
      <c r="L252" s="2208"/>
      <c r="M252" s="2209"/>
      <c r="N252" s="2210"/>
    </row>
    <row r="253" spans="1:17" s="1478" customFormat="1" ht="15" customHeight="1" x14ac:dyDescent="0.15">
      <c r="A253" s="1539"/>
      <c r="B253" s="1540" t="s">
        <v>324</v>
      </c>
      <c r="C253" s="1541"/>
      <c r="D253" s="1541"/>
      <c r="E253" s="1541"/>
      <c r="F253" s="1541"/>
      <c r="G253" s="1541"/>
      <c r="H253" s="1541"/>
      <c r="I253" s="1541"/>
      <c r="J253" s="1541"/>
      <c r="K253" s="1541"/>
      <c r="L253" s="1541"/>
      <c r="M253" s="1542"/>
      <c r="N253" s="1543"/>
    </row>
    <row r="254" spans="1:17" s="1478" customFormat="1" ht="15" customHeight="1" x14ac:dyDescent="0.15">
      <c r="A254" s="1539"/>
      <c r="B254" s="1540" t="s">
        <v>325</v>
      </c>
      <c r="C254" s="1541">
        <f>'6. sz.melléklet'!C31</f>
        <v>132826</v>
      </c>
      <c r="D254" s="1541">
        <f>'6. sz.melléklet'!D31</f>
        <v>20588</v>
      </c>
      <c r="E254" s="1541"/>
      <c r="F254" s="1541"/>
      <c r="G254" s="1541"/>
      <c r="H254" s="1541"/>
      <c r="I254" s="1541"/>
      <c r="J254" s="1541"/>
      <c r="K254" s="1541"/>
      <c r="L254" s="1541"/>
      <c r="M254" s="1542"/>
      <c r="N254" s="1543">
        <f>SUM(C254:M254)</f>
        <v>153414</v>
      </c>
    </row>
    <row r="255" spans="1:17" s="1478" customFormat="1" ht="15" customHeight="1" thickBot="1" x14ac:dyDescent="0.2">
      <c r="A255" s="1675"/>
      <c r="B255" s="1588" t="s">
        <v>323</v>
      </c>
      <c r="C255" s="1676">
        <f>'6. sz.melléklet'!C32</f>
        <v>132826</v>
      </c>
      <c r="D255" s="1676">
        <f>'6. sz.melléklet'!D32</f>
        <v>20588</v>
      </c>
      <c r="E255" s="1676"/>
      <c r="F255" s="1676"/>
      <c r="G255" s="1676"/>
      <c r="H255" s="1676"/>
      <c r="I255" s="1676"/>
      <c r="J255" s="1676"/>
      <c r="K255" s="1676"/>
      <c r="L255" s="1676"/>
      <c r="M255" s="1677"/>
      <c r="N255" s="1678">
        <f>SUM(C255:M255)</f>
        <v>153414</v>
      </c>
    </row>
    <row r="256" spans="1:17" s="1393" customFormat="1" ht="15" customHeight="1" x14ac:dyDescent="0.15">
      <c r="A256" s="1669" t="s">
        <v>221</v>
      </c>
      <c r="B256" s="1658" t="s">
        <v>222</v>
      </c>
      <c r="C256" s="1644"/>
      <c r="D256" s="1644"/>
      <c r="E256" s="1644"/>
      <c r="F256" s="1644"/>
      <c r="G256" s="1644"/>
      <c r="H256" s="1644"/>
      <c r="I256" s="1644"/>
      <c r="J256" s="1644"/>
      <c r="K256" s="1644"/>
      <c r="L256" s="1644"/>
      <c r="M256" s="1645"/>
      <c r="N256" s="1546"/>
    </row>
    <row r="257" spans="1:18" s="1393" customFormat="1" ht="15" customHeight="1" x14ac:dyDescent="0.15">
      <c r="A257" s="1640"/>
      <c r="B257" s="1641" t="s">
        <v>324</v>
      </c>
      <c r="C257" s="1544">
        <f>SUM('6. sz.melléklet'!C34)</f>
        <v>11446000</v>
      </c>
      <c r="D257" s="1544">
        <f>SUM('6. sz.melléklet'!D34)</f>
        <v>2144000</v>
      </c>
      <c r="E257" s="1544">
        <f>SUM('6. sz.melléklet'!E34)</f>
        <v>7546000</v>
      </c>
      <c r="F257" s="1544"/>
      <c r="G257" s="1544"/>
      <c r="H257" s="1544"/>
      <c r="I257" s="1544"/>
      <c r="J257" s="1544"/>
      <c r="K257" s="1544"/>
      <c r="L257" s="1544"/>
      <c r="M257" s="1545"/>
      <c r="N257" s="1561">
        <f>SUM(C257:M257)</f>
        <v>21136000</v>
      </c>
    </row>
    <row r="258" spans="1:18" s="1393" customFormat="1" ht="15" customHeight="1" x14ac:dyDescent="0.15">
      <c r="A258" s="1642"/>
      <c r="B258" s="1643" t="s">
        <v>325</v>
      </c>
      <c r="C258" s="1644">
        <f>SUM('6. sz.melléklet'!C35)</f>
        <v>13204400</v>
      </c>
      <c r="D258" s="1644">
        <f>SUM('6. sz.melléklet'!D35)</f>
        <v>2430000</v>
      </c>
      <c r="E258" s="1644">
        <f>SUM('6. sz.melléklet'!E35)</f>
        <v>7546000</v>
      </c>
      <c r="F258" s="1644"/>
      <c r="G258" s="1644"/>
      <c r="H258" s="1644">
        <f>'6. sz.melléklet'!H35</f>
        <v>118536</v>
      </c>
      <c r="I258" s="1644"/>
      <c r="J258" s="1644"/>
      <c r="K258" s="1644"/>
      <c r="L258" s="1644"/>
      <c r="M258" s="1645"/>
      <c r="N258" s="1546">
        <f>SUM(C258:M258)</f>
        <v>23298936</v>
      </c>
    </row>
    <row r="259" spans="1:18" s="1478" customFormat="1" ht="15" customHeight="1" thickBot="1" x14ac:dyDescent="0.2">
      <c r="A259" s="1675"/>
      <c r="B259" s="1588" t="s">
        <v>323</v>
      </c>
      <c r="C259" s="1676">
        <f>'6. sz.melléklet'!C36</f>
        <v>12950772</v>
      </c>
      <c r="D259" s="1676">
        <f>'6. sz.melléklet'!D36</f>
        <v>2235451</v>
      </c>
      <c r="E259" s="1676">
        <f>'6. sz.melléklet'!E36</f>
        <v>6163263</v>
      </c>
      <c r="F259" s="1676"/>
      <c r="G259" s="1676"/>
      <c r="H259" s="1676">
        <f>'6. sz.melléklet'!H36</f>
        <v>1118535</v>
      </c>
      <c r="I259" s="1676"/>
      <c r="J259" s="1676"/>
      <c r="K259" s="1676"/>
      <c r="L259" s="1676"/>
      <c r="M259" s="1677"/>
      <c r="N259" s="1678">
        <f>SUM(C259:M259)</f>
        <v>22468021</v>
      </c>
    </row>
    <row r="260" spans="1:18" s="1393" customFormat="1" ht="15" customHeight="1" x14ac:dyDescent="0.15">
      <c r="A260" s="1669" t="s">
        <v>244</v>
      </c>
      <c r="B260" s="1658" t="s">
        <v>245</v>
      </c>
      <c r="C260" s="1644"/>
      <c r="D260" s="1644"/>
      <c r="E260" s="1644"/>
      <c r="F260" s="1644"/>
      <c r="G260" s="1644"/>
      <c r="H260" s="1644"/>
      <c r="I260" s="1644"/>
      <c r="J260" s="1644"/>
      <c r="K260" s="1644"/>
      <c r="L260" s="1644"/>
      <c r="M260" s="1645"/>
      <c r="N260" s="1546"/>
    </row>
    <row r="261" spans="1:18" s="1393" customFormat="1" ht="15" customHeight="1" x14ac:dyDescent="0.15">
      <c r="A261" s="1640"/>
      <c r="B261" s="1641" t="s">
        <v>324</v>
      </c>
      <c r="C261" s="1544"/>
      <c r="D261" s="1544"/>
      <c r="E261" s="1544">
        <f>SUM('6. sz.melléklet'!E38)</f>
        <v>4572000</v>
      </c>
      <c r="F261" s="1544"/>
      <c r="G261" s="1544"/>
      <c r="H261" s="1544"/>
      <c r="I261" s="1544"/>
      <c r="J261" s="1544"/>
      <c r="K261" s="1544"/>
      <c r="L261" s="1544"/>
      <c r="M261" s="1545"/>
      <c r="N261" s="1561">
        <f>SUM(C261:M261)</f>
        <v>4572000</v>
      </c>
    </row>
    <row r="262" spans="1:18" s="1393" customFormat="1" ht="15" customHeight="1" x14ac:dyDescent="0.15">
      <c r="A262" s="1642"/>
      <c r="B262" s="1643" t="s">
        <v>325</v>
      </c>
      <c r="C262" s="1644"/>
      <c r="D262" s="1644"/>
      <c r="E262" s="1644">
        <f>SUM('6. sz.melléklet'!E39)</f>
        <v>4572000</v>
      </c>
      <c r="F262" s="1644"/>
      <c r="G262" s="1644"/>
      <c r="H262" s="1644"/>
      <c r="I262" s="1644"/>
      <c r="J262" s="1644"/>
      <c r="K262" s="1644"/>
      <c r="L262" s="1644"/>
      <c r="M262" s="1645"/>
      <c r="N262" s="1546">
        <f t="shared" ref="N262:N266" si="28">SUM(C262:M262)</f>
        <v>4572000</v>
      </c>
    </row>
    <row r="263" spans="1:18" s="1478" customFormat="1" ht="15" customHeight="1" thickBot="1" x14ac:dyDescent="0.2">
      <c r="A263" s="1675"/>
      <c r="B263" s="1588" t="s">
        <v>323</v>
      </c>
      <c r="C263" s="1676"/>
      <c r="D263" s="1676"/>
      <c r="E263" s="1676">
        <f>'6. sz.melléklet'!E40</f>
        <v>1874520</v>
      </c>
      <c r="F263" s="1676"/>
      <c r="G263" s="1676"/>
      <c r="H263" s="1676"/>
      <c r="I263" s="1676"/>
      <c r="J263" s="1676"/>
      <c r="K263" s="1676"/>
      <c r="L263" s="1676"/>
      <c r="M263" s="1677"/>
      <c r="N263" s="1678">
        <f t="shared" ref="N263" si="29">SUM(C263:M263)</f>
        <v>1874520</v>
      </c>
    </row>
    <row r="264" spans="1:18" s="1393" customFormat="1" ht="15" customHeight="1" x14ac:dyDescent="0.15">
      <c r="A264" s="1445" t="s">
        <v>223</v>
      </c>
      <c r="B264" s="1441" t="s">
        <v>224</v>
      </c>
      <c r="C264" s="1442"/>
      <c r="D264" s="1442"/>
      <c r="E264" s="1442"/>
      <c r="F264" s="1442"/>
      <c r="G264" s="1442"/>
      <c r="H264" s="1442"/>
      <c r="I264" s="1567"/>
      <c r="J264" s="1567"/>
      <c r="K264" s="1567"/>
      <c r="L264" s="1567"/>
      <c r="M264" s="1568"/>
      <c r="N264" s="1546"/>
    </row>
    <row r="265" spans="1:18" s="1393" customFormat="1" ht="15" customHeight="1" x14ac:dyDescent="0.15">
      <c r="A265" s="1637"/>
      <c r="B265" s="1641" t="s">
        <v>324</v>
      </c>
      <c r="C265" s="1427">
        <f>SUM('6. sz.melléklet'!C46)</f>
        <v>480000</v>
      </c>
      <c r="D265" s="1427">
        <f>SUM('6. sz.melléklet'!D46)</f>
        <v>84000</v>
      </c>
      <c r="E265" s="1427">
        <f>SUM('6. sz.melléklet'!E46)</f>
        <v>1537000</v>
      </c>
      <c r="F265" s="1427"/>
      <c r="G265" s="1427"/>
      <c r="H265" s="1427"/>
      <c r="I265" s="1552"/>
      <c r="J265" s="1552"/>
      <c r="K265" s="1552"/>
      <c r="L265" s="1552"/>
      <c r="M265" s="1553"/>
      <c r="N265" s="1561">
        <f t="shared" si="28"/>
        <v>2101000</v>
      </c>
    </row>
    <row r="266" spans="1:18" s="1393" customFormat="1" ht="15" customHeight="1" x14ac:dyDescent="0.15">
      <c r="A266" s="1648"/>
      <c r="B266" s="1643" t="s">
        <v>325</v>
      </c>
      <c r="C266" s="1442">
        <f>SUM('6. sz.melléklet'!C47)</f>
        <v>480000</v>
      </c>
      <c r="D266" s="1442">
        <f>SUM('6. sz.melléklet'!D47)</f>
        <v>84000</v>
      </c>
      <c r="E266" s="1442">
        <f>SUM('6. sz.melléklet'!E47)</f>
        <v>1537000</v>
      </c>
      <c r="F266" s="1442"/>
      <c r="G266" s="1442"/>
      <c r="H266" s="1442"/>
      <c r="I266" s="1567"/>
      <c r="J266" s="1567"/>
      <c r="K266" s="1567"/>
      <c r="L266" s="1567"/>
      <c r="M266" s="1568"/>
      <c r="N266" s="1546">
        <f t="shared" si="28"/>
        <v>2101000</v>
      </c>
    </row>
    <row r="267" spans="1:18" s="1478" customFormat="1" ht="15" customHeight="1" thickBot="1" x14ac:dyDescent="0.2">
      <c r="A267" s="1665"/>
      <c r="B267" s="1588" t="s">
        <v>323</v>
      </c>
      <c r="C267" s="1437">
        <f>'6. sz.melléklet'!C48</f>
        <v>480000</v>
      </c>
      <c r="D267" s="1437">
        <f>'6. sz.melléklet'!D48</f>
        <v>72000</v>
      </c>
      <c r="E267" s="1437">
        <f>'6. sz.melléklet'!E48</f>
        <v>375057</v>
      </c>
      <c r="F267" s="1437"/>
      <c r="G267" s="1437"/>
      <c r="H267" s="1437"/>
      <c r="I267" s="1679"/>
      <c r="J267" s="1679"/>
      <c r="K267" s="1679"/>
      <c r="L267" s="1679"/>
      <c r="M267" s="1680"/>
      <c r="N267" s="1678">
        <f t="shared" ref="N267" si="30">SUM(C267:M267)</f>
        <v>927057</v>
      </c>
    </row>
    <row r="268" spans="1:18" s="1393" customFormat="1" ht="15" customHeight="1" x14ac:dyDescent="0.2">
      <c r="A268" s="1445" t="s">
        <v>397</v>
      </c>
      <c r="B268" s="1658" t="s">
        <v>398</v>
      </c>
      <c r="C268" s="1683"/>
      <c r="D268" s="1683"/>
      <c r="E268" s="1683"/>
      <c r="F268" s="1683"/>
      <c r="G268" s="1683"/>
      <c r="H268" s="1683"/>
      <c r="I268" s="1684"/>
      <c r="J268" s="1684"/>
      <c r="K268" s="1684"/>
      <c r="L268" s="1684"/>
      <c r="M268" s="1685"/>
      <c r="N268" s="1602"/>
    </row>
    <row r="269" spans="1:18" s="1393" customFormat="1" ht="15" customHeight="1" x14ac:dyDescent="0.2">
      <c r="A269" s="1573"/>
      <c r="B269" s="1574" t="s">
        <v>324</v>
      </c>
      <c r="C269" s="1501">
        <f>SUM('6. sz.melléklet'!C134)</f>
        <v>24000</v>
      </c>
      <c r="D269" s="1603"/>
      <c r="E269" s="1603"/>
      <c r="F269" s="1603"/>
      <c r="G269" s="1603"/>
      <c r="H269" s="1603"/>
      <c r="I269" s="1604"/>
      <c r="J269" s="1604"/>
      <c r="K269" s="1604"/>
      <c r="L269" s="1604"/>
      <c r="M269" s="1605"/>
      <c r="N269" s="1606">
        <f>SUM(C269:M269)</f>
        <v>24000</v>
      </c>
    </row>
    <row r="270" spans="1:18" s="1393" customFormat="1" ht="15" customHeight="1" x14ac:dyDescent="0.2">
      <c r="A270" s="1654"/>
      <c r="B270" s="1641" t="s">
        <v>325</v>
      </c>
      <c r="C270" s="1427">
        <f>SUM('6. sz.melléklet'!C135)</f>
        <v>24000</v>
      </c>
      <c r="D270" s="1599"/>
      <c r="E270" s="1599"/>
      <c r="F270" s="1599"/>
      <c r="G270" s="1599"/>
      <c r="H270" s="1599"/>
      <c r="I270" s="1600"/>
      <c r="J270" s="1600"/>
      <c r="K270" s="1600"/>
      <c r="L270" s="1600"/>
      <c r="M270" s="1601"/>
      <c r="N270" s="1602">
        <f>SUM(C270:M270)</f>
        <v>24000</v>
      </c>
    </row>
    <row r="271" spans="1:18" s="1478" customFormat="1" ht="15" customHeight="1" thickBot="1" x14ac:dyDescent="0.25">
      <c r="A271" s="1607"/>
      <c r="B271" s="1588" t="s">
        <v>323</v>
      </c>
      <c r="C271" s="1437">
        <f>'6. sz.melléklet'!C136</f>
        <v>26000</v>
      </c>
      <c r="D271" s="1608"/>
      <c r="E271" s="1608"/>
      <c r="F271" s="1608"/>
      <c r="G271" s="1608"/>
      <c r="H271" s="1608"/>
      <c r="I271" s="1609"/>
      <c r="J271" s="1609"/>
      <c r="K271" s="1609"/>
      <c r="L271" s="1609"/>
      <c r="M271" s="1610"/>
      <c r="N271" s="1611">
        <f>SUM(C271:L271)</f>
        <v>26000</v>
      </c>
    </row>
    <row r="272" spans="1:18" s="1393" customFormat="1" ht="22.5" customHeight="1" x14ac:dyDescent="0.15">
      <c r="A272" s="2732" t="s">
        <v>340</v>
      </c>
      <c r="B272" s="2733"/>
      <c r="C272" s="1462"/>
      <c r="D272" s="1462"/>
      <c r="E272" s="1462"/>
      <c r="F272" s="1462"/>
      <c r="G272" s="1462"/>
      <c r="H272" s="1462"/>
      <c r="I272" s="1462"/>
      <c r="J272" s="1462"/>
      <c r="K272" s="1462"/>
      <c r="L272" s="1462"/>
      <c r="M272" s="1463"/>
      <c r="N272" s="1612"/>
      <c r="O272" s="1507"/>
      <c r="P272" s="1507"/>
      <c r="R272" s="1581"/>
    </row>
    <row r="273" spans="1:20" s="1616" customFormat="1" ht="15" customHeight="1" thickBot="1" x14ac:dyDescent="0.2">
      <c r="A273" s="1613"/>
      <c r="B273" s="1613" t="s">
        <v>324</v>
      </c>
      <c r="C273" s="1614">
        <f>C249+C257+C261+C265+C269</f>
        <v>11950000</v>
      </c>
      <c r="D273" s="1614">
        <f t="shared" ref="D273:N273" si="31">D249+D257+D261+D265+D269</f>
        <v>2228000</v>
      </c>
      <c r="E273" s="1614">
        <f t="shared" si="31"/>
        <v>13655000</v>
      </c>
      <c r="F273" s="1614">
        <f t="shared" si="31"/>
        <v>0</v>
      </c>
      <c r="G273" s="1614">
        <f t="shared" si="31"/>
        <v>0</v>
      </c>
      <c r="H273" s="1614">
        <f t="shared" si="31"/>
        <v>0</v>
      </c>
      <c r="I273" s="1614">
        <f t="shared" si="31"/>
        <v>360000</v>
      </c>
      <c r="J273" s="1614">
        <f t="shared" si="31"/>
        <v>0</v>
      </c>
      <c r="K273" s="1614">
        <f t="shared" si="31"/>
        <v>0</v>
      </c>
      <c r="L273" s="1614">
        <f t="shared" si="31"/>
        <v>0</v>
      </c>
      <c r="M273" s="1614">
        <f t="shared" si="31"/>
        <v>0</v>
      </c>
      <c r="N273" s="1614">
        <f t="shared" si="31"/>
        <v>28193000</v>
      </c>
      <c r="O273" s="1615"/>
      <c r="P273" s="1615"/>
      <c r="Q273" s="1615"/>
    </row>
    <row r="274" spans="1:20" s="1616" customFormat="1" ht="15" customHeight="1" thickBot="1" x14ac:dyDescent="0.2">
      <c r="A274" s="1617"/>
      <c r="B274" s="1617" t="s">
        <v>325</v>
      </c>
      <c r="C274" s="1618">
        <f>C250+C258+C266+C270+C262+C254</f>
        <v>13841226</v>
      </c>
      <c r="D274" s="1618">
        <f>D250+D258+D266+D270+D262+D254</f>
        <v>2534588</v>
      </c>
      <c r="E274" s="1618">
        <f t="shared" ref="E274:M274" si="32">E250+E258+E266+E270+E262</f>
        <v>13655000</v>
      </c>
      <c r="F274" s="1618">
        <f t="shared" si="32"/>
        <v>0</v>
      </c>
      <c r="G274" s="1618">
        <f t="shared" si="32"/>
        <v>0</v>
      </c>
      <c r="H274" s="1618">
        <f t="shared" si="32"/>
        <v>118536</v>
      </c>
      <c r="I274" s="1618">
        <f t="shared" si="32"/>
        <v>570000</v>
      </c>
      <c r="J274" s="1618">
        <f t="shared" si="32"/>
        <v>0</v>
      </c>
      <c r="K274" s="1618">
        <f t="shared" si="32"/>
        <v>0</v>
      </c>
      <c r="L274" s="1618">
        <f t="shared" si="32"/>
        <v>0</v>
      </c>
      <c r="M274" s="1618">
        <f t="shared" si="32"/>
        <v>0</v>
      </c>
      <c r="N274" s="1618">
        <f>N250+N258+N266+N270+N262+N254</f>
        <v>30719350</v>
      </c>
      <c r="O274" s="1615"/>
      <c r="P274" s="1615"/>
      <c r="Q274" s="1615"/>
    </row>
    <row r="275" spans="1:20" s="1622" customFormat="1" ht="15" customHeight="1" x14ac:dyDescent="0.15">
      <c r="A275" s="1619"/>
      <c r="B275" s="1619" t="s">
        <v>323</v>
      </c>
      <c r="C275" s="1620">
        <f>C251+C259+C263+C267+C271+C255</f>
        <v>13589598</v>
      </c>
      <c r="D275" s="1620">
        <f>D251+D259+D263+D267+D271+D255</f>
        <v>2328039</v>
      </c>
      <c r="E275" s="1620">
        <f t="shared" ref="E275:M275" si="33">E251+E259+E263+E267+E271</f>
        <v>8412840</v>
      </c>
      <c r="F275" s="1620">
        <f t="shared" si="33"/>
        <v>0</v>
      </c>
      <c r="G275" s="1620">
        <f t="shared" si="33"/>
        <v>0</v>
      </c>
      <c r="H275" s="1620">
        <f t="shared" si="33"/>
        <v>1156762</v>
      </c>
      <c r="I275" s="1620">
        <f t="shared" si="33"/>
        <v>540000</v>
      </c>
      <c r="J275" s="1620">
        <f t="shared" si="33"/>
        <v>0</v>
      </c>
      <c r="K275" s="1620">
        <f t="shared" si="33"/>
        <v>0</v>
      </c>
      <c r="L275" s="1620">
        <f t="shared" si="33"/>
        <v>0</v>
      </c>
      <c r="M275" s="1620">
        <f t="shared" si="33"/>
        <v>0</v>
      </c>
      <c r="N275" s="1620">
        <f>N251+N259+N263+N267+N271+N255</f>
        <v>26027239</v>
      </c>
      <c r="O275" s="1621"/>
      <c r="P275" s="1621"/>
      <c r="Q275" s="1621"/>
    </row>
    <row r="276" spans="1:20" s="1622" customFormat="1" ht="15" customHeight="1" thickBot="1" x14ac:dyDescent="0.2">
      <c r="A276" s="1623"/>
      <c r="B276" s="1623"/>
      <c r="C276" s="1624"/>
      <c r="D276" s="1624"/>
      <c r="E276" s="1624"/>
      <c r="F276" s="1624"/>
      <c r="G276" s="1624"/>
      <c r="H276" s="1624"/>
      <c r="I276" s="1624"/>
      <c r="J276" s="1624"/>
      <c r="K276" s="1624"/>
      <c r="L276" s="1624"/>
      <c r="M276" s="1625"/>
      <c r="N276" s="1626"/>
      <c r="O276" s="1621"/>
      <c r="P276" s="1621"/>
    </row>
    <row r="277" spans="1:20" s="1616" customFormat="1" ht="15" customHeight="1" x14ac:dyDescent="0.15">
      <c r="A277" s="1887" t="s">
        <v>341</v>
      </c>
      <c r="B277" s="1887"/>
      <c r="C277" s="1888"/>
      <c r="D277" s="1888"/>
      <c r="E277" s="1888"/>
      <c r="F277" s="1888"/>
      <c r="G277" s="1888"/>
      <c r="H277" s="1888"/>
      <c r="I277" s="1888"/>
      <c r="J277" s="1888"/>
      <c r="K277" s="1888"/>
      <c r="L277" s="1888"/>
      <c r="M277" s="1889"/>
      <c r="N277" s="1890"/>
      <c r="O277" s="1615"/>
      <c r="P277" s="1615"/>
    </row>
    <row r="278" spans="1:20" s="1616" customFormat="1" ht="11.25" thickBot="1" x14ac:dyDescent="0.2">
      <c r="A278" s="1891"/>
      <c r="B278" s="1891" t="s">
        <v>324</v>
      </c>
      <c r="C278" s="1896">
        <f t="shared" ref="C278:M278" si="34">C243+C273</f>
        <v>54310000</v>
      </c>
      <c r="D278" s="1896">
        <f t="shared" si="34"/>
        <v>10589000</v>
      </c>
      <c r="E278" s="1896">
        <f t="shared" si="34"/>
        <v>215300483</v>
      </c>
      <c r="F278" s="1896">
        <f t="shared" si="34"/>
        <v>23896000</v>
      </c>
      <c r="G278" s="1896">
        <f t="shared" si="34"/>
        <v>238086912</v>
      </c>
      <c r="H278" s="1896">
        <f t="shared" si="34"/>
        <v>743025714</v>
      </c>
      <c r="I278" s="1896">
        <f t="shared" si="34"/>
        <v>142159607</v>
      </c>
      <c r="J278" s="1896">
        <f t="shared" si="34"/>
        <v>23080050</v>
      </c>
      <c r="K278" s="1896">
        <f t="shared" si="34"/>
        <v>54155707.555555582</v>
      </c>
      <c r="L278" s="1896">
        <f t="shared" si="34"/>
        <v>26500000</v>
      </c>
      <c r="M278" s="1897">
        <f t="shared" si="34"/>
        <v>471317843</v>
      </c>
      <c r="N278" s="1898">
        <f>N243+N273</f>
        <v>2002421316.5555556</v>
      </c>
      <c r="O278" s="1615"/>
      <c r="P278" s="1615"/>
      <c r="Q278" s="1615"/>
    </row>
    <row r="279" spans="1:20" s="304" customFormat="1" ht="11.25" thickBot="1" x14ac:dyDescent="0.2">
      <c r="A279" s="1892"/>
      <c r="B279" s="1892" t="s">
        <v>325</v>
      </c>
      <c r="C279" s="1899">
        <f t="shared" ref="C279:N279" si="35">C244+C274</f>
        <v>57401226</v>
      </c>
      <c r="D279" s="1899">
        <f t="shared" si="35"/>
        <v>11083588</v>
      </c>
      <c r="E279" s="1899">
        <f t="shared" si="35"/>
        <v>311435474</v>
      </c>
      <c r="F279" s="1899">
        <f t="shared" si="35"/>
        <v>23896000</v>
      </c>
      <c r="G279" s="1899">
        <f t="shared" si="35"/>
        <v>238086912</v>
      </c>
      <c r="H279" s="1899">
        <f t="shared" si="35"/>
        <v>916488483</v>
      </c>
      <c r="I279" s="1899">
        <f t="shared" si="35"/>
        <v>140124536</v>
      </c>
      <c r="J279" s="1899">
        <f t="shared" si="35"/>
        <v>59292130</v>
      </c>
      <c r="K279" s="1899">
        <f t="shared" si="35"/>
        <v>26190372</v>
      </c>
      <c r="L279" s="1899">
        <f t="shared" si="35"/>
        <v>3571800</v>
      </c>
      <c r="M279" s="1900">
        <f t="shared" si="35"/>
        <v>812954748</v>
      </c>
      <c r="N279" s="1901">
        <f t="shared" si="35"/>
        <v>2600525269</v>
      </c>
      <c r="O279" s="305">
        <v>878961</v>
      </c>
      <c r="P279" s="305"/>
      <c r="R279" s="305"/>
    </row>
    <row r="280" spans="1:20" s="481" customFormat="1" ht="10.5" x14ac:dyDescent="0.15">
      <c r="A280" s="1893"/>
      <c r="B280" s="1893" t="s">
        <v>323</v>
      </c>
      <c r="C280" s="1902">
        <f t="shared" ref="C280:N280" si="36">C245+C275</f>
        <v>53615985</v>
      </c>
      <c r="D280" s="1902">
        <f t="shared" si="36"/>
        <v>9770706</v>
      </c>
      <c r="E280" s="1902">
        <f t="shared" si="36"/>
        <v>202041931</v>
      </c>
      <c r="F280" s="1902">
        <f t="shared" si="36"/>
        <v>12501442</v>
      </c>
      <c r="G280" s="1902">
        <f t="shared" si="36"/>
        <v>32347255</v>
      </c>
      <c r="H280" s="1902">
        <f t="shared" si="36"/>
        <v>657931923</v>
      </c>
      <c r="I280" s="1902">
        <f t="shared" si="36"/>
        <v>123383247</v>
      </c>
      <c r="J280" s="1902">
        <f t="shared" si="36"/>
        <v>39328977</v>
      </c>
      <c r="K280" s="1902">
        <f t="shared" si="36"/>
        <v>0</v>
      </c>
      <c r="L280" s="1902">
        <f t="shared" si="36"/>
        <v>0</v>
      </c>
      <c r="M280" s="1902">
        <f t="shared" si="36"/>
        <v>737122513</v>
      </c>
      <c r="N280" s="1902">
        <f t="shared" si="36"/>
        <v>1868043979</v>
      </c>
      <c r="O280" s="480"/>
      <c r="P280" s="480"/>
      <c r="R280" s="480"/>
    </row>
    <row r="281" spans="1:20" s="481" customFormat="1" ht="11.25" thickBot="1" x14ac:dyDescent="0.2">
      <c r="A281" s="1894"/>
      <c r="B281" s="1894" t="s">
        <v>389</v>
      </c>
      <c r="C281" s="1895">
        <f>SUM(C280/C279)</f>
        <v>0.93405644332405025</v>
      </c>
      <c r="D281" s="1895">
        <f t="shared" ref="D281:N281" si="37">SUM(D280/D279)</f>
        <v>0.88154720294547217</v>
      </c>
      <c r="E281" s="1895">
        <f t="shared" si="37"/>
        <v>0.64874411512928676</v>
      </c>
      <c r="F281" s="1895">
        <f t="shared" si="37"/>
        <v>0.52316044526280547</v>
      </c>
      <c r="G281" s="1895">
        <f t="shared" si="37"/>
        <v>0.13586322208253093</v>
      </c>
      <c r="H281" s="1895">
        <f t="shared" si="37"/>
        <v>0.71788345975319801</v>
      </c>
      <c r="I281" s="1895">
        <f t="shared" si="37"/>
        <v>0.8805256418476205</v>
      </c>
      <c r="J281" s="1895">
        <f t="shared" si="37"/>
        <v>0.66330855376590447</v>
      </c>
      <c r="K281" s="1895">
        <f t="shared" si="37"/>
        <v>0</v>
      </c>
      <c r="L281" s="1895">
        <f t="shared" si="37"/>
        <v>0</v>
      </c>
      <c r="M281" s="1895">
        <f t="shared" si="37"/>
        <v>0.90672022620378379</v>
      </c>
      <c r="N281" s="1895">
        <f t="shared" si="37"/>
        <v>0.71833333106520181</v>
      </c>
      <c r="O281" s="480"/>
      <c r="P281" s="480"/>
    </row>
    <row r="282" spans="1:20" s="39" customFormat="1" x14ac:dyDescent="0.2">
      <c r="C282" s="303"/>
      <c r="D282" s="303"/>
      <c r="E282" s="303"/>
      <c r="F282" s="303"/>
      <c r="G282" s="303"/>
      <c r="H282" s="303"/>
      <c r="I282" s="303"/>
      <c r="J282" s="303"/>
      <c r="K282" s="303"/>
      <c r="L282" s="303"/>
      <c r="M282" s="303"/>
      <c r="N282" s="303"/>
      <c r="O282" s="303"/>
      <c r="P282" s="303"/>
      <c r="Q282" s="112"/>
      <c r="R282" s="112"/>
      <c r="S282" s="112"/>
      <c r="T282" s="112"/>
    </row>
    <row r="283" spans="1:20" s="39" customFormat="1" ht="15" customHeight="1" x14ac:dyDescent="0.2">
      <c r="C283" s="303"/>
      <c r="D283" s="303"/>
      <c r="E283" s="303"/>
      <c r="F283" s="303"/>
      <c r="G283" s="303"/>
      <c r="H283" s="303"/>
      <c r="I283" s="303"/>
      <c r="J283" s="303"/>
      <c r="K283" s="303"/>
      <c r="L283" s="303"/>
      <c r="M283" s="303"/>
      <c r="N283" s="303"/>
      <c r="O283" s="303"/>
      <c r="P283" s="303"/>
      <c r="Q283" s="112"/>
      <c r="R283" s="112"/>
      <c r="S283" s="112"/>
      <c r="T283" s="112"/>
    </row>
    <row r="284" spans="1:20" s="39" customFormat="1" x14ac:dyDescent="0.2">
      <c r="C284" s="303"/>
      <c r="D284" s="303"/>
      <c r="E284" s="303"/>
      <c r="F284" s="303"/>
      <c r="G284" s="303"/>
      <c r="H284" s="303"/>
      <c r="I284" s="303"/>
      <c r="J284" s="303"/>
      <c r="K284" s="303"/>
      <c r="L284" s="303"/>
      <c r="M284" s="303"/>
      <c r="N284" s="303"/>
      <c r="O284" s="303"/>
      <c r="P284" s="303"/>
      <c r="Q284" s="112"/>
      <c r="R284" s="112"/>
      <c r="S284" s="112"/>
      <c r="T284" s="112"/>
    </row>
    <row r="285" spans="1:20" s="39" customFormat="1" x14ac:dyDescent="0.2">
      <c r="C285" s="303"/>
      <c r="D285" s="303"/>
      <c r="E285" s="303"/>
      <c r="F285" s="303"/>
      <c r="G285" s="303"/>
      <c r="H285" s="303"/>
      <c r="I285" s="303"/>
      <c r="J285" s="303"/>
      <c r="K285" s="303"/>
      <c r="L285" s="303"/>
      <c r="M285" s="303"/>
      <c r="N285" s="303"/>
      <c r="O285" s="303"/>
      <c r="P285" s="303"/>
      <c r="Q285" s="112"/>
      <c r="R285" s="112"/>
      <c r="S285" s="112"/>
      <c r="T285" s="112"/>
    </row>
    <row r="286" spans="1:20" s="39" customFormat="1" x14ac:dyDescent="0.2">
      <c r="C286" s="303"/>
      <c r="D286" s="303"/>
      <c r="E286" s="303"/>
      <c r="F286" s="303"/>
      <c r="G286" s="303"/>
      <c r="H286" s="303"/>
      <c r="I286" s="303"/>
      <c r="J286" s="303"/>
      <c r="K286" s="303"/>
      <c r="L286" s="303"/>
      <c r="M286" s="303"/>
      <c r="N286" s="303"/>
      <c r="O286" s="303"/>
      <c r="P286" s="303"/>
      <c r="Q286" s="112"/>
      <c r="R286" s="112"/>
      <c r="S286" s="112"/>
      <c r="T286" s="112"/>
    </row>
    <row r="287" spans="1:20" s="39" customFormat="1" x14ac:dyDescent="0.2">
      <c r="C287" s="303"/>
      <c r="D287" s="303"/>
      <c r="E287" s="303"/>
      <c r="F287" s="303"/>
      <c r="G287" s="303"/>
      <c r="H287" s="303"/>
      <c r="I287" s="303"/>
      <c r="J287" s="303"/>
      <c r="K287" s="303"/>
      <c r="L287" s="303"/>
      <c r="M287" s="303"/>
      <c r="N287" s="303"/>
      <c r="O287" s="303"/>
      <c r="P287" s="303"/>
      <c r="Q287" s="112"/>
      <c r="R287" s="112"/>
      <c r="S287" s="112"/>
      <c r="T287" s="112"/>
    </row>
    <row r="288" spans="1:20" s="39" customFormat="1" ht="15" customHeight="1" x14ac:dyDescent="0.2">
      <c r="C288" s="303"/>
      <c r="D288" s="303"/>
      <c r="E288" s="303"/>
      <c r="F288" s="303"/>
      <c r="G288" s="303"/>
      <c r="H288" s="303"/>
      <c r="I288" s="303"/>
      <c r="J288" s="303"/>
      <c r="K288" s="303"/>
      <c r="L288" s="303"/>
      <c r="M288" s="303"/>
      <c r="N288" s="303"/>
      <c r="O288" s="303"/>
      <c r="P288" s="303"/>
      <c r="Q288" s="112"/>
      <c r="R288" s="112"/>
      <c r="S288" s="112"/>
      <c r="T288" s="112"/>
    </row>
    <row r="289" spans="3:20" s="39" customFormat="1" ht="15" customHeight="1" x14ac:dyDescent="0.2">
      <c r="C289" s="303"/>
      <c r="D289" s="303"/>
      <c r="E289" s="303"/>
      <c r="F289" s="303"/>
      <c r="G289" s="303"/>
      <c r="H289" s="303"/>
      <c r="I289" s="303"/>
      <c r="J289" s="303"/>
      <c r="K289" s="303"/>
      <c r="L289" s="303"/>
      <c r="M289" s="303"/>
      <c r="N289" s="303"/>
      <c r="O289" s="303"/>
      <c r="P289" s="303"/>
      <c r="Q289" s="112"/>
      <c r="R289" s="112"/>
      <c r="S289" s="112"/>
      <c r="T289" s="112"/>
    </row>
    <row r="290" spans="3:20" s="39" customFormat="1" ht="15" customHeight="1" x14ac:dyDescent="0.2">
      <c r="C290" s="303"/>
      <c r="D290" s="303"/>
      <c r="E290" s="303"/>
      <c r="F290" s="303"/>
      <c r="G290" s="303"/>
      <c r="H290" s="303"/>
      <c r="I290" s="303"/>
      <c r="J290" s="303"/>
      <c r="K290" s="303"/>
      <c r="L290" s="303"/>
      <c r="M290" s="303"/>
      <c r="N290" s="303"/>
      <c r="O290" s="303"/>
      <c r="P290" s="303"/>
      <c r="Q290" s="112"/>
      <c r="R290" s="112"/>
      <c r="S290" s="112"/>
      <c r="T290" s="112"/>
    </row>
    <row r="291" spans="3:20" s="39" customFormat="1" ht="15" customHeight="1" x14ac:dyDescent="0.2">
      <c r="C291" s="303"/>
      <c r="D291" s="303"/>
      <c r="E291" s="303"/>
      <c r="F291" s="303"/>
      <c r="G291" s="303"/>
      <c r="H291" s="303"/>
      <c r="I291" s="303"/>
      <c r="J291" s="303"/>
      <c r="K291" s="303"/>
      <c r="L291" s="303"/>
      <c r="M291" s="303"/>
      <c r="N291" s="303"/>
      <c r="O291" s="303"/>
      <c r="P291" s="303"/>
      <c r="Q291" s="112"/>
      <c r="R291" s="112"/>
      <c r="S291" s="112"/>
      <c r="T291" s="112"/>
    </row>
    <row r="292" spans="3:20" s="39" customFormat="1" ht="15" customHeight="1" x14ac:dyDescent="0.2">
      <c r="C292" s="303"/>
      <c r="D292" s="303"/>
      <c r="E292" s="303"/>
      <c r="F292" s="303"/>
      <c r="G292" s="303"/>
      <c r="H292" s="303"/>
      <c r="I292" s="303"/>
      <c r="J292" s="303"/>
      <c r="K292" s="303"/>
      <c r="L292" s="303"/>
      <c r="M292" s="303"/>
      <c r="N292" s="303"/>
      <c r="O292" s="303"/>
      <c r="P292" s="303"/>
      <c r="Q292" s="112"/>
      <c r="R292" s="112"/>
      <c r="S292" s="112"/>
      <c r="T292" s="112"/>
    </row>
    <row r="293" spans="3:20" s="39" customFormat="1" ht="15" customHeight="1" x14ac:dyDescent="0.2">
      <c r="C293" s="303"/>
      <c r="D293" s="303"/>
      <c r="E293" s="303"/>
      <c r="F293" s="303"/>
      <c r="G293" s="303"/>
      <c r="H293" s="303"/>
      <c r="I293" s="303"/>
      <c r="J293" s="303"/>
      <c r="K293" s="303"/>
      <c r="L293" s="303"/>
      <c r="M293" s="303"/>
      <c r="N293" s="303"/>
      <c r="O293" s="303"/>
      <c r="P293" s="303"/>
      <c r="Q293" s="112"/>
      <c r="R293" s="112"/>
      <c r="S293" s="112"/>
      <c r="T293" s="112"/>
    </row>
    <row r="294" spans="3:20" s="39" customFormat="1" ht="15" customHeight="1" x14ac:dyDescent="0.2">
      <c r="C294" s="303"/>
      <c r="D294" s="303"/>
      <c r="E294" s="303"/>
      <c r="F294" s="303"/>
      <c r="G294" s="303"/>
      <c r="H294" s="303"/>
      <c r="I294" s="303"/>
      <c r="J294" s="303"/>
      <c r="K294" s="303"/>
      <c r="L294" s="303"/>
      <c r="M294" s="303"/>
      <c r="N294" s="303"/>
      <c r="O294" s="303"/>
      <c r="P294" s="303"/>
      <c r="Q294" s="112"/>
      <c r="R294" s="112"/>
      <c r="S294" s="112"/>
      <c r="T294" s="112"/>
    </row>
    <row r="295" spans="3:20" s="39" customFormat="1" ht="15" customHeight="1" x14ac:dyDescent="0.2">
      <c r="C295" s="303"/>
      <c r="D295" s="303"/>
      <c r="E295" s="303"/>
      <c r="F295" s="303"/>
      <c r="G295" s="303"/>
      <c r="H295" s="303"/>
      <c r="I295" s="303"/>
      <c r="J295" s="303"/>
      <c r="K295" s="303"/>
      <c r="L295" s="303"/>
      <c r="M295" s="303"/>
      <c r="N295" s="303"/>
      <c r="O295" s="303"/>
      <c r="P295" s="303"/>
      <c r="Q295" s="112"/>
      <c r="R295" s="112"/>
      <c r="S295" s="112"/>
      <c r="T295" s="112"/>
    </row>
    <row r="296" spans="3:20" s="39" customFormat="1" ht="15" customHeight="1" x14ac:dyDescent="0.2">
      <c r="C296" s="303"/>
      <c r="D296" s="303"/>
      <c r="E296" s="303"/>
      <c r="F296" s="303"/>
      <c r="G296" s="303"/>
      <c r="H296" s="303"/>
      <c r="I296" s="303"/>
      <c r="J296" s="303"/>
      <c r="K296" s="303"/>
      <c r="L296" s="303"/>
      <c r="M296" s="303"/>
      <c r="N296" s="303"/>
      <c r="O296" s="303"/>
      <c r="P296" s="303"/>
      <c r="Q296" s="112"/>
      <c r="R296" s="112"/>
      <c r="S296" s="112"/>
      <c r="T296" s="112"/>
    </row>
    <row r="297" spans="3:20" s="39" customFormat="1" ht="15" customHeight="1" x14ac:dyDescent="0.2">
      <c r="C297" s="303"/>
      <c r="D297" s="303"/>
      <c r="E297" s="303"/>
      <c r="F297" s="303"/>
      <c r="G297" s="303"/>
      <c r="H297" s="303"/>
      <c r="I297" s="303"/>
      <c r="J297" s="303"/>
      <c r="K297" s="303"/>
      <c r="L297" s="303"/>
      <c r="M297" s="303"/>
      <c r="N297" s="303"/>
      <c r="O297" s="303"/>
      <c r="P297" s="303"/>
      <c r="Q297" s="112"/>
      <c r="R297" s="112"/>
      <c r="S297" s="112"/>
      <c r="T297" s="112"/>
    </row>
    <row r="298" spans="3:20" s="39" customFormat="1" ht="15" customHeight="1" x14ac:dyDescent="0.2">
      <c r="C298" s="303"/>
      <c r="D298" s="303"/>
      <c r="E298" s="303"/>
      <c r="F298" s="303"/>
      <c r="G298" s="303"/>
      <c r="H298" s="303"/>
      <c r="I298" s="303"/>
      <c r="J298" s="303"/>
      <c r="K298" s="303"/>
      <c r="L298" s="303"/>
      <c r="M298" s="303"/>
      <c r="N298" s="303"/>
      <c r="O298" s="303"/>
      <c r="P298" s="303"/>
      <c r="Q298" s="112"/>
      <c r="R298" s="112"/>
      <c r="S298" s="112"/>
      <c r="T298" s="112"/>
    </row>
    <row r="299" spans="3:20" s="39" customFormat="1" ht="15" customHeight="1" x14ac:dyDescent="0.2">
      <c r="C299" s="303"/>
      <c r="D299" s="303"/>
      <c r="E299" s="303"/>
      <c r="F299" s="303"/>
      <c r="G299" s="303"/>
      <c r="H299" s="303"/>
      <c r="I299" s="303"/>
      <c r="J299" s="303"/>
      <c r="K299" s="303"/>
      <c r="L299" s="303"/>
      <c r="M299" s="303"/>
      <c r="N299" s="303"/>
      <c r="O299" s="303"/>
      <c r="P299" s="303"/>
      <c r="Q299" s="112"/>
      <c r="R299" s="112"/>
      <c r="S299" s="112"/>
      <c r="T299" s="112"/>
    </row>
    <row r="300" spans="3:20" s="39" customFormat="1" ht="15" customHeight="1" x14ac:dyDescent="0.2">
      <c r="C300" s="303"/>
      <c r="D300" s="303"/>
      <c r="E300" s="303"/>
      <c r="F300" s="303"/>
      <c r="G300" s="303"/>
      <c r="H300" s="303"/>
      <c r="I300" s="303"/>
      <c r="J300" s="303"/>
      <c r="K300" s="303"/>
      <c r="L300" s="303"/>
      <c r="M300" s="303"/>
      <c r="N300" s="303"/>
      <c r="O300" s="303"/>
      <c r="P300" s="303"/>
      <c r="Q300" s="112"/>
      <c r="R300" s="112"/>
      <c r="S300" s="112"/>
      <c r="T300" s="112"/>
    </row>
    <row r="301" spans="3:20" s="39" customFormat="1" ht="15" customHeight="1" x14ac:dyDescent="0.2">
      <c r="C301" s="303"/>
      <c r="D301" s="303"/>
      <c r="E301" s="303"/>
      <c r="F301" s="303"/>
      <c r="G301" s="303"/>
      <c r="H301" s="303"/>
      <c r="I301" s="303"/>
      <c r="J301" s="303"/>
      <c r="K301" s="303"/>
      <c r="L301" s="303"/>
      <c r="M301" s="303"/>
      <c r="N301" s="303"/>
      <c r="O301" s="303"/>
      <c r="P301" s="303"/>
      <c r="Q301" s="112"/>
      <c r="R301" s="112"/>
      <c r="S301" s="112"/>
      <c r="T301" s="112"/>
    </row>
    <row r="302" spans="3:20" s="39" customFormat="1" ht="15" customHeight="1" x14ac:dyDescent="0.2">
      <c r="C302" s="303"/>
      <c r="D302" s="303"/>
      <c r="E302" s="303"/>
      <c r="F302" s="303"/>
      <c r="G302" s="303"/>
      <c r="H302" s="303"/>
      <c r="I302" s="303"/>
      <c r="J302" s="303"/>
      <c r="K302" s="303"/>
      <c r="L302" s="303"/>
      <c r="M302" s="303"/>
      <c r="N302" s="303"/>
      <c r="O302" s="303"/>
      <c r="P302" s="303"/>
      <c r="Q302" s="112"/>
      <c r="R302" s="112"/>
      <c r="S302" s="112"/>
      <c r="T302" s="112"/>
    </row>
    <row r="303" spans="3:20" s="39" customFormat="1" ht="15" customHeight="1" x14ac:dyDescent="0.2">
      <c r="C303" s="303"/>
      <c r="D303" s="303"/>
      <c r="E303" s="303"/>
      <c r="F303" s="303"/>
      <c r="G303" s="303"/>
      <c r="H303" s="303"/>
      <c r="I303" s="303"/>
      <c r="J303" s="303"/>
      <c r="K303" s="303"/>
      <c r="L303" s="303"/>
      <c r="M303" s="303"/>
      <c r="N303" s="303"/>
      <c r="O303" s="303"/>
      <c r="P303" s="303"/>
      <c r="Q303" s="112"/>
      <c r="R303" s="112"/>
      <c r="S303" s="112"/>
      <c r="T303" s="112"/>
    </row>
    <row r="304" spans="3:20" s="39" customFormat="1" ht="15" customHeight="1" x14ac:dyDescent="0.2">
      <c r="C304" s="303"/>
      <c r="D304" s="303"/>
      <c r="E304" s="303"/>
      <c r="F304" s="303"/>
      <c r="G304" s="303"/>
      <c r="H304" s="303"/>
      <c r="I304" s="303"/>
      <c r="J304" s="303"/>
      <c r="K304" s="303"/>
      <c r="L304" s="303"/>
      <c r="M304" s="303"/>
      <c r="N304" s="303"/>
      <c r="O304" s="303"/>
      <c r="P304" s="303"/>
      <c r="Q304" s="112"/>
      <c r="R304" s="112"/>
      <c r="S304" s="112"/>
      <c r="T304" s="112"/>
    </row>
    <row r="305" spans="3:20" s="39" customFormat="1" ht="15" customHeight="1" x14ac:dyDescent="0.2">
      <c r="C305" s="303"/>
      <c r="D305" s="303"/>
      <c r="E305" s="303"/>
      <c r="F305" s="303"/>
      <c r="G305" s="303"/>
      <c r="H305" s="303"/>
      <c r="I305" s="303"/>
      <c r="J305" s="303"/>
      <c r="K305" s="303"/>
      <c r="L305" s="303"/>
      <c r="M305" s="303"/>
      <c r="N305" s="303"/>
      <c r="O305" s="303"/>
      <c r="P305" s="303"/>
      <c r="Q305" s="112"/>
      <c r="R305" s="112"/>
      <c r="S305" s="112"/>
      <c r="T305" s="112"/>
    </row>
    <row r="306" spans="3:20" s="39" customFormat="1" ht="15" customHeight="1" x14ac:dyDescent="0.2">
      <c r="C306" s="303"/>
      <c r="D306" s="303"/>
      <c r="E306" s="303"/>
      <c r="F306" s="303"/>
      <c r="G306" s="303"/>
      <c r="H306" s="303"/>
      <c r="I306" s="303"/>
      <c r="J306" s="303"/>
      <c r="K306" s="303"/>
      <c r="L306" s="303"/>
      <c r="M306" s="303"/>
      <c r="N306" s="303"/>
      <c r="O306" s="303"/>
      <c r="P306" s="303"/>
      <c r="Q306" s="112"/>
      <c r="R306" s="112"/>
      <c r="S306" s="112"/>
      <c r="T306" s="112"/>
    </row>
    <row r="307" spans="3:20" s="39" customFormat="1" ht="15" customHeight="1" x14ac:dyDescent="0.2">
      <c r="C307" s="303"/>
      <c r="D307" s="303"/>
      <c r="E307" s="303"/>
      <c r="F307" s="303"/>
      <c r="G307" s="303"/>
      <c r="H307" s="303"/>
      <c r="I307" s="303"/>
      <c r="J307" s="303"/>
      <c r="K307" s="303"/>
      <c r="L307" s="303"/>
      <c r="M307" s="303"/>
      <c r="N307" s="303"/>
      <c r="O307" s="303"/>
      <c r="P307" s="303"/>
      <c r="Q307" s="112"/>
      <c r="R307" s="112"/>
      <c r="S307" s="112"/>
      <c r="T307" s="112"/>
    </row>
    <row r="308" spans="3:20" s="39" customFormat="1" ht="15" customHeight="1" x14ac:dyDescent="0.2">
      <c r="C308" s="303"/>
      <c r="D308" s="303"/>
      <c r="E308" s="303"/>
      <c r="F308" s="303"/>
      <c r="G308" s="303"/>
      <c r="H308" s="303"/>
      <c r="I308" s="303"/>
      <c r="J308" s="303"/>
      <c r="K308" s="303"/>
      <c r="L308" s="303"/>
      <c r="M308" s="303"/>
      <c r="N308" s="303"/>
      <c r="O308" s="303"/>
      <c r="P308" s="303"/>
      <c r="Q308" s="112"/>
      <c r="R308" s="112"/>
      <c r="S308" s="112"/>
      <c r="T308" s="112"/>
    </row>
    <row r="309" spans="3:20" s="39" customFormat="1" ht="15" customHeight="1" x14ac:dyDescent="0.2">
      <c r="C309" s="303"/>
      <c r="D309" s="303"/>
      <c r="E309" s="303"/>
      <c r="F309" s="303"/>
      <c r="G309" s="303"/>
      <c r="H309" s="303"/>
      <c r="I309" s="303"/>
      <c r="J309" s="303"/>
      <c r="K309" s="303"/>
      <c r="L309" s="303"/>
      <c r="M309" s="303"/>
      <c r="N309" s="303"/>
      <c r="O309" s="303"/>
      <c r="P309" s="303"/>
      <c r="Q309" s="112"/>
      <c r="R309" s="112"/>
      <c r="S309" s="112"/>
      <c r="T309" s="112"/>
    </row>
    <row r="310" spans="3:20" s="39" customFormat="1" ht="15" customHeight="1" x14ac:dyDescent="0.2">
      <c r="C310" s="303"/>
      <c r="D310" s="303"/>
      <c r="E310" s="303"/>
      <c r="F310" s="303"/>
      <c r="G310" s="303"/>
      <c r="H310" s="303"/>
      <c r="I310" s="303"/>
      <c r="J310" s="303"/>
      <c r="K310" s="303"/>
      <c r="L310" s="303"/>
      <c r="M310" s="303"/>
      <c r="N310" s="303"/>
      <c r="O310" s="303"/>
      <c r="P310" s="303"/>
      <c r="Q310" s="112"/>
      <c r="R310" s="112"/>
      <c r="S310" s="112"/>
      <c r="T310" s="112"/>
    </row>
    <row r="311" spans="3:20" s="39" customFormat="1" ht="15" customHeight="1" x14ac:dyDescent="0.2">
      <c r="C311" s="303"/>
      <c r="D311" s="303"/>
      <c r="E311" s="303"/>
      <c r="F311" s="303"/>
      <c r="G311" s="303"/>
      <c r="H311" s="303"/>
      <c r="I311" s="303"/>
      <c r="J311" s="303"/>
      <c r="K311" s="303"/>
      <c r="L311" s="303"/>
      <c r="M311" s="303"/>
      <c r="N311" s="303"/>
      <c r="O311" s="303"/>
      <c r="P311" s="303"/>
      <c r="Q311" s="112"/>
      <c r="R311" s="112"/>
      <c r="S311" s="112"/>
      <c r="T311" s="112"/>
    </row>
    <row r="312" spans="3:20" s="39" customFormat="1" ht="15" customHeight="1" x14ac:dyDescent="0.2">
      <c r="C312" s="303"/>
      <c r="D312" s="303"/>
      <c r="E312" s="303"/>
      <c r="F312" s="303"/>
      <c r="G312" s="303"/>
      <c r="H312" s="303"/>
      <c r="I312" s="303"/>
      <c r="J312" s="303"/>
      <c r="K312" s="303"/>
      <c r="L312" s="303"/>
      <c r="M312" s="303"/>
      <c r="N312" s="303"/>
      <c r="O312" s="303"/>
      <c r="P312" s="303"/>
      <c r="Q312" s="112"/>
      <c r="R312" s="112"/>
      <c r="S312" s="112"/>
      <c r="T312" s="112"/>
    </row>
    <row r="313" spans="3:20" s="39" customFormat="1" ht="15" customHeight="1" x14ac:dyDescent="0.2">
      <c r="C313" s="303"/>
      <c r="D313" s="303"/>
      <c r="E313" s="303"/>
      <c r="F313" s="303"/>
      <c r="G313" s="303"/>
      <c r="H313" s="303"/>
      <c r="I313" s="303"/>
      <c r="J313" s="303"/>
      <c r="K313" s="303"/>
      <c r="L313" s="303"/>
      <c r="M313" s="303"/>
      <c r="N313" s="303"/>
      <c r="O313" s="303"/>
      <c r="P313" s="303"/>
      <c r="Q313" s="112"/>
      <c r="R313" s="112"/>
      <c r="S313" s="112"/>
      <c r="T313" s="112"/>
    </row>
    <row r="314" spans="3:20" s="39" customFormat="1" ht="15" customHeight="1" x14ac:dyDescent="0.2">
      <c r="C314" s="303"/>
      <c r="D314" s="303"/>
      <c r="E314" s="303"/>
      <c r="F314" s="303"/>
      <c r="G314" s="303"/>
      <c r="H314" s="303"/>
      <c r="I314" s="303"/>
      <c r="J314" s="303"/>
      <c r="K314" s="303"/>
      <c r="L314" s="303"/>
      <c r="M314" s="303"/>
      <c r="N314" s="303"/>
      <c r="O314" s="303"/>
      <c r="P314" s="303"/>
      <c r="Q314" s="112"/>
      <c r="R314" s="112"/>
      <c r="S314" s="112"/>
      <c r="T314" s="112"/>
    </row>
    <row r="315" spans="3:20" s="39" customFormat="1" ht="15" customHeight="1" x14ac:dyDescent="0.2">
      <c r="C315" s="303"/>
      <c r="D315" s="303"/>
      <c r="E315" s="303"/>
      <c r="F315" s="303"/>
      <c r="G315" s="303"/>
      <c r="H315" s="303"/>
      <c r="I315" s="303"/>
      <c r="J315" s="303"/>
      <c r="K315" s="303"/>
      <c r="L315" s="303"/>
      <c r="M315" s="303"/>
      <c r="N315" s="303"/>
      <c r="O315" s="303"/>
      <c r="P315" s="303"/>
      <c r="Q315" s="112"/>
      <c r="R315" s="112"/>
      <c r="S315" s="112"/>
      <c r="T315" s="112"/>
    </row>
    <row r="316" spans="3:20" s="39" customFormat="1" ht="15" customHeight="1" x14ac:dyDescent="0.2">
      <c r="C316" s="303"/>
      <c r="D316" s="303"/>
      <c r="E316" s="303"/>
      <c r="F316" s="303"/>
      <c r="G316" s="303"/>
      <c r="H316" s="303"/>
      <c r="I316" s="303"/>
      <c r="J316" s="303"/>
      <c r="K316" s="303"/>
      <c r="L316" s="303"/>
      <c r="M316" s="303"/>
      <c r="N316" s="303"/>
      <c r="O316" s="303"/>
      <c r="P316" s="303"/>
      <c r="Q316" s="112"/>
      <c r="R316" s="112"/>
      <c r="S316" s="112"/>
      <c r="T316" s="112"/>
    </row>
    <row r="317" spans="3:20" s="39" customFormat="1" ht="15" customHeight="1" x14ac:dyDescent="0.2">
      <c r="C317" s="303"/>
      <c r="D317" s="303"/>
      <c r="E317" s="303"/>
      <c r="F317" s="303"/>
      <c r="G317" s="303"/>
      <c r="H317" s="303"/>
      <c r="I317" s="303"/>
      <c r="J317" s="303"/>
      <c r="K317" s="303"/>
      <c r="L317" s="303"/>
      <c r="M317" s="303"/>
      <c r="N317" s="303"/>
      <c r="O317" s="303"/>
      <c r="P317" s="303"/>
      <c r="Q317" s="112"/>
      <c r="R317" s="112"/>
      <c r="S317" s="112"/>
      <c r="T317" s="112"/>
    </row>
    <row r="318" spans="3:20" s="39" customFormat="1" ht="15" customHeight="1" x14ac:dyDescent="0.2">
      <c r="C318" s="303"/>
      <c r="D318" s="303"/>
      <c r="E318" s="303"/>
      <c r="F318" s="303"/>
      <c r="G318" s="303"/>
      <c r="H318" s="303"/>
      <c r="I318" s="303"/>
      <c r="J318" s="303"/>
      <c r="K318" s="303"/>
      <c r="L318" s="303"/>
      <c r="M318" s="303"/>
      <c r="N318" s="303"/>
      <c r="O318" s="303"/>
      <c r="P318" s="303"/>
      <c r="Q318" s="112"/>
      <c r="R318" s="112"/>
      <c r="S318" s="112"/>
      <c r="T318" s="112"/>
    </row>
    <row r="319" spans="3:20" s="39" customFormat="1" ht="15" customHeight="1" x14ac:dyDescent="0.2">
      <c r="C319" s="303"/>
      <c r="D319" s="303"/>
      <c r="E319" s="303"/>
      <c r="F319" s="303"/>
      <c r="G319" s="303"/>
      <c r="H319" s="303"/>
      <c r="I319" s="303"/>
      <c r="J319" s="303"/>
      <c r="K319" s="303"/>
      <c r="L319" s="303"/>
      <c r="M319" s="303"/>
      <c r="N319" s="303"/>
      <c r="O319" s="303"/>
      <c r="P319" s="303"/>
      <c r="Q319" s="112"/>
      <c r="R319" s="112"/>
      <c r="S319" s="112"/>
      <c r="T319" s="112"/>
    </row>
    <row r="320" spans="3:20" s="39" customFormat="1" ht="15" customHeight="1" x14ac:dyDescent="0.2">
      <c r="C320" s="303"/>
      <c r="D320" s="303"/>
      <c r="E320" s="303"/>
      <c r="F320" s="303"/>
      <c r="G320" s="303"/>
      <c r="H320" s="303"/>
      <c r="I320" s="303"/>
      <c r="J320" s="303"/>
      <c r="K320" s="303"/>
      <c r="L320" s="303"/>
      <c r="M320" s="303"/>
      <c r="N320" s="303"/>
      <c r="O320" s="303"/>
      <c r="P320" s="303"/>
      <c r="Q320" s="112"/>
      <c r="R320" s="112"/>
      <c r="S320" s="112"/>
      <c r="T320" s="112"/>
    </row>
    <row r="321" spans="3:20" s="39" customFormat="1" ht="15" customHeight="1" x14ac:dyDescent="0.2">
      <c r="C321" s="303"/>
      <c r="D321" s="303"/>
      <c r="E321" s="303"/>
      <c r="F321" s="303"/>
      <c r="G321" s="303"/>
      <c r="H321" s="303"/>
      <c r="I321" s="303"/>
      <c r="J321" s="303"/>
      <c r="K321" s="303"/>
      <c r="L321" s="303"/>
      <c r="M321" s="303"/>
      <c r="N321" s="303"/>
      <c r="O321" s="303"/>
      <c r="P321" s="303"/>
      <c r="Q321" s="112"/>
      <c r="R321" s="112"/>
      <c r="S321" s="112"/>
      <c r="T321" s="112"/>
    </row>
    <row r="322" spans="3:20" s="39" customFormat="1" ht="15" customHeight="1" x14ac:dyDescent="0.2">
      <c r="C322" s="303"/>
      <c r="D322" s="303"/>
      <c r="E322" s="303"/>
      <c r="F322" s="303"/>
      <c r="G322" s="303"/>
      <c r="H322" s="303"/>
      <c r="I322" s="303"/>
      <c r="J322" s="303"/>
      <c r="K322" s="303"/>
      <c r="L322" s="303"/>
      <c r="M322" s="303"/>
      <c r="N322" s="303"/>
      <c r="O322" s="303"/>
      <c r="P322" s="303"/>
      <c r="Q322" s="112"/>
      <c r="R322" s="112"/>
      <c r="S322" s="112"/>
      <c r="T322" s="112"/>
    </row>
    <row r="323" spans="3:20" s="39" customFormat="1" ht="15" customHeight="1" x14ac:dyDescent="0.2">
      <c r="C323" s="303"/>
      <c r="D323" s="303"/>
      <c r="E323" s="303"/>
      <c r="F323" s="303"/>
      <c r="G323" s="303"/>
      <c r="H323" s="303"/>
      <c r="I323" s="303"/>
      <c r="J323" s="303"/>
      <c r="K323" s="303"/>
      <c r="L323" s="303"/>
      <c r="M323" s="303"/>
      <c r="N323" s="303"/>
      <c r="O323" s="303"/>
      <c r="P323" s="303"/>
      <c r="Q323" s="112"/>
      <c r="R323" s="112"/>
      <c r="S323" s="112"/>
      <c r="T323" s="112"/>
    </row>
    <row r="324" spans="3:20" s="39" customFormat="1" ht="15" customHeight="1" x14ac:dyDescent="0.2">
      <c r="C324" s="303"/>
      <c r="D324" s="303"/>
      <c r="E324" s="303"/>
      <c r="F324" s="303"/>
      <c r="G324" s="303"/>
      <c r="H324" s="303"/>
      <c r="I324" s="303"/>
      <c r="J324" s="303"/>
      <c r="K324" s="303"/>
      <c r="L324" s="303"/>
      <c r="M324" s="303"/>
      <c r="N324" s="303"/>
      <c r="O324" s="303"/>
      <c r="P324" s="303"/>
      <c r="Q324" s="112"/>
      <c r="R324" s="112"/>
      <c r="S324" s="112"/>
      <c r="T324" s="112"/>
    </row>
    <row r="325" spans="3:20" s="39" customFormat="1" ht="15" customHeight="1" x14ac:dyDescent="0.2">
      <c r="C325" s="303"/>
      <c r="D325" s="303"/>
      <c r="E325" s="303"/>
      <c r="F325" s="303"/>
      <c r="G325" s="303"/>
      <c r="H325" s="303"/>
      <c r="I325" s="303"/>
      <c r="J325" s="303"/>
      <c r="K325" s="303"/>
      <c r="L325" s="303"/>
      <c r="M325" s="303"/>
      <c r="N325" s="303"/>
      <c r="O325" s="303"/>
      <c r="P325" s="303"/>
      <c r="Q325" s="112"/>
      <c r="R325" s="112"/>
      <c r="S325" s="112"/>
      <c r="T325" s="112"/>
    </row>
    <row r="326" spans="3:20" s="39" customFormat="1" ht="15" customHeight="1" x14ac:dyDescent="0.2">
      <c r="C326" s="303"/>
      <c r="D326" s="303"/>
      <c r="E326" s="303"/>
      <c r="F326" s="303"/>
      <c r="G326" s="303"/>
      <c r="H326" s="303"/>
      <c r="I326" s="303"/>
      <c r="J326" s="303"/>
      <c r="K326" s="303"/>
      <c r="L326" s="303"/>
      <c r="M326" s="303"/>
      <c r="N326" s="303"/>
      <c r="O326" s="303"/>
      <c r="P326" s="303"/>
      <c r="Q326" s="112"/>
      <c r="R326" s="112"/>
      <c r="S326" s="112"/>
      <c r="T326" s="112"/>
    </row>
    <row r="327" spans="3:20" s="39" customFormat="1" ht="15" customHeight="1" x14ac:dyDescent="0.2">
      <c r="C327" s="303"/>
      <c r="D327" s="303"/>
      <c r="E327" s="303"/>
      <c r="F327" s="303"/>
      <c r="G327" s="303"/>
      <c r="H327" s="303"/>
      <c r="I327" s="303"/>
      <c r="J327" s="303"/>
      <c r="K327" s="303"/>
      <c r="L327" s="303"/>
      <c r="M327" s="303"/>
      <c r="N327" s="303"/>
      <c r="O327" s="303"/>
      <c r="P327" s="303"/>
      <c r="Q327" s="112"/>
      <c r="R327" s="112"/>
      <c r="S327" s="112"/>
      <c r="T327" s="112"/>
    </row>
    <row r="328" spans="3:20" s="39" customFormat="1" ht="15" customHeight="1" x14ac:dyDescent="0.2">
      <c r="C328" s="303"/>
      <c r="D328" s="303"/>
      <c r="E328" s="303"/>
      <c r="F328" s="303"/>
      <c r="G328" s="303"/>
      <c r="H328" s="303"/>
      <c r="I328" s="303"/>
      <c r="J328" s="303"/>
      <c r="K328" s="303"/>
      <c r="L328" s="303"/>
      <c r="M328" s="303"/>
      <c r="N328" s="303"/>
      <c r="O328" s="303"/>
      <c r="P328" s="303"/>
      <c r="Q328" s="112"/>
      <c r="R328" s="112"/>
      <c r="S328" s="112"/>
      <c r="T328" s="112"/>
    </row>
    <row r="329" spans="3:20" s="39" customFormat="1" ht="15" customHeight="1" x14ac:dyDescent="0.2">
      <c r="C329" s="303"/>
      <c r="D329" s="303"/>
      <c r="E329" s="303"/>
      <c r="F329" s="303"/>
      <c r="G329" s="303"/>
      <c r="H329" s="303"/>
      <c r="I329" s="303"/>
      <c r="J329" s="303"/>
      <c r="K329" s="303"/>
      <c r="L329" s="303"/>
      <c r="M329" s="303"/>
      <c r="N329" s="303"/>
      <c r="O329" s="303"/>
      <c r="P329" s="303"/>
      <c r="Q329" s="112"/>
      <c r="R329" s="112"/>
      <c r="S329" s="112"/>
      <c r="T329" s="112"/>
    </row>
    <row r="330" spans="3:20" s="39" customFormat="1" ht="15" customHeight="1" x14ac:dyDescent="0.2">
      <c r="C330" s="303"/>
      <c r="D330" s="303"/>
      <c r="E330" s="303"/>
      <c r="F330" s="303"/>
      <c r="G330" s="303"/>
      <c r="H330" s="303"/>
      <c r="I330" s="303"/>
      <c r="J330" s="303"/>
      <c r="K330" s="303"/>
      <c r="L330" s="303"/>
      <c r="M330" s="303"/>
      <c r="N330" s="303"/>
      <c r="O330" s="303"/>
      <c r="P330" s="303"/>
      <c r="Q330" s="112"/>
      <c r="R330" s="112"/>
      <c r="S330" s="112"/>
      <c r="T330" s="112"/>
    </row>
    <row r="331" spans="3:20" s="39" customFormat="1" ht="15" customHeight="1" x14ac:dyDescent="0.2">
      <c r="C331" s="303"/>
      <c r="D331" s="303"/>
      <c r="E331" s="303"/>
      <c r="F331" s="303"/>
      <c r="G331" s="303"/>
      <c r="H331" s="303"/>
      <c r="I331" s="303"/>
      <c r="J331" s="303"/>
      <c r="K331" s="303"/>
      <c r="L331" s="303"/>
      <c r="M331" s="303"/>
      <c r="N331" s="303"/>
      <c r="O331" s="303"/>
      <c r="P331" s="303"/>
      <c r="Q331" s="112"/>
      <c r="R331" s="112"/>
      <c r="S331" s="112"/>
      <c r="T331" s="112"/>
    </row>
    <row r="332" spans="3:20" s="39" customFormat="1" ht="15" customHeight="1" x14ac:dyDescent="0.2">
      <c r="C332" s="303"/>
      <c r="D332" s="303"/>
      <c r="E332" s="303"/>
      <c r="F332" s="303"/>
      <c r="G332" s="303"/>
      <c r="H332" s="303"/>
      <c r="I332" s="303"/>
      <c r="J332" s="303"/>
      <c r="K332" s="303"/>
      <c r="L332" s="303"/>
      <c r="M332" s="303"/>
      <c r="N332" s="303"/>
      <c r="O332" s="303"/>
      <c r="P332" s="303"/>
      <c r="Q332" s="112"/>
      <c r="R332" s="112"/>
      <c r="S332" s="112"/>
      <c r="T332" s="112"/>
    </row>
    <row r="333" spans="3:20" s="39" customFormat="1" ht="15" customHeight="1" x14ac:dyDescent="0.2">
      <c r="C333" s="303"/>
      <c r="D333" s="303"/>
      <c r="E333" s="303"/>
      <c r="F333" s="303"/>
      <c r="G333" s="303"/>
      <c r="H333" s="303"/>
      <c r="I333" s="303"/>
      <c r="J333" s="303"/>
      <c r="K333" s="303"/>
      <c r="L333" s="303"/>
      <c r="M333" s="303"/>
      <c r="N333" s="303"/>
      <c r="O333" s="303"/>
      <c r="P333" s="303"/>
      <c r="Q333" s="112"/>
      <c r="R333" s="112"/>
      <c r="S333" s="112"/>
      <c r="T333" s="112"/>
    </row>
    <row r="334" spans="3:20" s="39" customFormat="1" ht="15" customHeight="1" x14ac:dyDescent="0.2">
      <c r="C334" s="303"/>
      <c r="D334" s="303"/>
      <c r="E334" s="303"/>
      <c r="F334" s="303"/>
      <c r="G334" s="303"/>
      <c r="H334" s="303"/>
      <c r="I334" s="303"/>
      <c r="J334" s="303"/>
      <c r="K334" s="303"/>
      <c r="L334" s="303"/>
      <c r="M334" s="303"/>
      <c r="N334" s="303"/>
      <c r="O334" s="303"/>
      <c r="P334" s="303"/>
      <c r="Q334" s="112"/>
      <c r="R334" s="112"/>
      <c r="S334" s="112"/>
      <c r="T334" s="112"/>
    </row>
    <row r="335" spans="3:20" s="39" customFormat="1" ht="15" customHeight="1" x14ac:dyDescent="0.2">
      <c r="C335" s="303"/>
      <c r="D335" s="303"/>
      <c r="E335" s="303"/>
      <c r="F335" s="303"/>
      <c r="G335" s="303"/>
      <c r="H335" s="303"/>
      <c r="I335" s="303"/>
      <c r="J335" s="303"/>
      <c r="K335" s="303"/>
      <c r="L335" s="303"/>
      <c r="M335" s="303"/>
      <c r="N335" s="303"/>
      <c r="O335" s="303"/>
      <c r="P335" s="303"/>
      <c r="Q335" s="112"/>
      <c r="R335" s="112"/>
      <c r="S335" s="112"/>
      <c r="T335" s="112"/>
    </row>
    <row r="336" spans="3:20" s="39" customFormat="1" ht="15" customHeight="1" x14ac:dyDescent="0.2">
      <c r="C336" s="303"/>
      <c r="D336" s="303"/>
      <c r="E336" s="303"/>
      <c r="F336" s="303"/>
      <c r="G336" s="303"/>
      <c r="H336" s="303"/>
      <c r="I336" s="303"/>
      <c r="J336" s="303"/>
      <c r="K336" s="303"/>
      <c r="L336" s="303"/>
      <c r="M336" s="303"/>
      <c r="N336" s="303"/>
      <c r="O336" s="303"/>
      <c r="P336" s="303"/>
      <c r="Q336" s="112"/>
      <c r="R336" s="112"/>
      <c r="S336" s="112"/>
      <c r="T336" s="112"/>
    </row>
    <row r="337" spans="3:20" s="39" customFormat="1" ht="15" customHeight="1" x14ac:dyDescent="0.2">
      <c r="C337" s="303"/>
      <c r="D337" s="303"/>
      <c r="E337" s="303"/>
      <c r="F337" s="303"/>
      <c r="G337" s="303"/>
      <c r="H337" s="303"/>
      <c r="I337" s="303"/>
      <c r="J337" s="303"/>
      <c r="K337" s="303"/>
      <c r="L337" s="303"/>
      <c r="M337" s="303"/>
      <c r="N337" s="303"/>
      <c r="O337" s="303"/>
      <c r="P337" s="303"/>
      <c r="Q337" s="112"/>
      <c r="R337" s="112"/>
      <c r="S337" s="112"/>
      <c r="T337" s="112"/>
    </row>
    <row r="338" spans="3:20" s="39" customFormat="1" ht="15" customHeight="1" x14ac:dyDescent="0.2">
      <c r="C338" s="303"/>
      <c r="D338" s="303"/>
      <c r="E338" s="303"/>
      <c r="F338" s="303"/>
      <c r="G338" s="303"/>
      <c r="H338" s="303"/>
      <c r="I338" s="303"/>
      <c r="J338" s="303"/>
      <c r="K338" s="303"/>
      <c r="L338" s="303"/>
      <c r="M338" s="303"/>
      <c r="N338" s="303"/>
      <c r="O338" s="303"/>
      <c r="P338" s="303"/>
      <c r="Q338" s="112"/>
      <c r="R338" s="112"/>
      <c r="S338" s="112"/>
      <c r="T338" s="112"/>
    </row>
    <row r="339" spans="3:20" s="39" customFormat="1" ht="15" customHeight="1" x14ac:dyDescent="0.2">
      <c r="C339" s="303"/>
      <c r="D339" s="303"/>
      <c r="E339" s="303"/>
      <c r="F339" s="303"/>
      <c r="G339" s="303"/>
      <c r="H339" s="303"/>
      <c r="I339" s="303"/>
      <c r="J339" s="303"/>
      <c r="K339" s="303"/>
      <c r="L339" s="303"/>
      <c r="M339" s="303"/>
      <c r="N339" s="303"/>
      <c r="O339" s="303"/>
      <c r="P339" s="303"/>
      <c r="Q339" s="112"/>
      <c r="R339" s="112"/>
      <c r="S339" s="112"/>
      <c r="T339" s="112"/>
    </row>
    <row r="340" spans="3:20" s="39" customFormat="1" ht="15" customHeight="1" x14ac:dyDescent="0.2">
      <c r="C340" s="303"/>
      <c r="D340" s="303"/>
      <c r="E340" s="303"/>
      <c r="F340" s="303"/>
      <c r="G340" s="303"/>
      <c r="H340" s="303"/>
      <c r="I340" s="303"/>
      <c r="J340" s="303"/>
      <c r="K340" s="303"/>
      <c r="L340" s="303"/>
      <c r="M340" s="303"/>
      <c r="N340" s="303"/>
      <c r="O340" s="303"/>
      <c r="P340" s="303"/>
      <c r="Q340" s="112"/>
      <c r="R340" s="112"/>
      <c r="S340" s="112"/>
      <c r="T340" s="112"/>
    </row>
    <row r="341" spans="3:20" s="39" customFormat="1" ht="15" customHeight="1" x14ac:dyDescent="0.2">
      <c r="C341" s="303"/>
      <c r="D341" s="303"/>
      <c r="E341" s="303"/>
      <c r="F341" s="303"/>
      <c r="G341" s="303"/>
      <c r="H341" s="303"/>
      <c r="I341" s="303"/>
      <c r="J341" s="303"/>
      <c r="K341" s="303"/>
      <c r="L341" s="303"/>
      <c r="M341" s="303"/>
      <c r="N341" s="303"/>
      <c r="O341" s="303"/>
      <c r="P341" s="303"/>
      <c r="Q341" s="112"/>
      <c r="R341" s="112"/>
      <c r="S341" s="112"/>
      <c r="T341" s="112"/>
    </row>
    <row r="342" spans="3:20" s="39" customFormat="1" ht="15" customHeight="1" x14ac:dyDescent="0.2">
      <c r="C342" s="303"/>
      <c r="D342" s="303"/>
      <c r="E342" s="303"/>
      <c r="F342" s="303"/>
      <c r="G342" s="303"/>
      <c r="H342" s="303"/>
      <c r="I342" s="303"/>
      <c r="J342" s="303"/>
      <c r="K342" s="303"/>
      <c r="L342" s="303"/>
      <c r="M342" s="303"/>
      <c r="N342" s="303"/>
      <c r="O342" s="303"/>
      <c r="P342" s="303"/>
      <c r="Q342" s="112"/>
      <c r="R342" s="112"/>
      <c r="S342" s="112"/>
      <c r="T342" s="112"/>
    </row>
    <row r="343" spans="3:20" s="39" customFormat="1" ht="15" customHeight="1" x14ac:dyDescent="0.2">
      <c r="C343" s="303"/>
      <c r="D343" s="303"/>
      <c r="E343" s="303"/>
      <c r="F343" s="303"/>
      <c r="G343" s="303"/>
      <c r="H343" s="303"/>
      <c r="I343" s="303"/>
      <c r="J343" s="303"/>
      <c r="K343" s="303"/>
      <c r="L343" s="303"/>
      <c r="M343" s="303"/>
      <c r="N343" s="303"/>
      <c r="O343" s="303"/>
      <c r="P343" s="303"/>
      <c r="Q343" s="112"/>
      <c r="R343" s="112"/>
      <c r="S343" s="112"/>
      <c r="T343" s="112"/>
    </row>
    <row r="344" spans="3:20" s="39" customFormat="1" ht="15" customHeight="1" x14ac:dyDescent="0.2">
      <c r="C344" s="303"/>
      <c r="D344" s="303"/>
      <c r="E344" s="303"/>
      <c r="F344" s="303"/>
      <c r="G344" s="303"/>
      <c r="H344" s="303"/>
      <c r="I344" s="303"/>
      <c r="J344" s="303"/>
      <c r="K344" s="303"/>
      <c r="L344" s="303"/>
      <c r="M344" s="303"/>
      <c r="N344" s="303"/>
      <c r="O344" s="303"/>
      <c r="P344" s="303"/>
      <c r="Q344" s="112"/>
      <c r="R344" s="112"/>
      <c r="S344" s="112"/>
      <c r="T344" s="112"/>
    </row>
    <row r="345" spans="3:20" s="39" customFormat="1" ht="15" customHeight="1" x14ac:dyDescent="0.2">
      <c r="C345" s="303"/>
      <c r="D345" s="303"/>
      <c r="E345" s="303"/>
      <c r="F345" s="303"/>
      <c r="G345" s="303"/>
      <c r="H345" s="303"/>
      <c r="I345" s="303"/>
      <c r="J345" s="303"/>
      <c r="K345" s="303"/>
      <c r="L345" s="303"/>
      <c r="M345" s="303"/>
      <c r="N345" s="303"/>
      <c r="O345" s="303"/>
      <c r="P345" s="303"/>
      <c r="Q345" s="112"/>
      <c r="R345" s="112"/>
      <c r="S345" s="112"/>
      <c r="T345" s="112"/>
    </row>
    <row r="346" spans="3:20" s="39" customFormat="1" ht="15" customHeight="1" x14ac:dyDescent="0.2">
      <c r="C346" s="303"/>
      <c r="D346" s="303"/>
      <c r="E346" s="303"/>
      <c r="F346" s="303"/>
      <c r="G346" s="303"/>
      <c r="H346" s="303"/>
      <c r="I346" s="303"/>
      <c r="J346" s="303"/>
      <c r="K346" s="303"/>
      <c r="L346" s="303"/>
      <c r="M346" s="303"/>
      <c r="N346" s="303"/>
      <c r="O346" s="303"/>
      <c r="P346" s="303"/>
      <c r="Q346" s="112"/>
      <c r="R346" s="112"/>
      <c r="S346" s="112"/>
      <c r="T346" s="112"/>
    </row>
    <row r="347" spans="3:20" s="39" customFormat="1" ht="15" customHeight="1" x14ac:dyDescent="0.2">
      <c r="C347" s="303"/>
      <c r="D347" s="303"/>
      <c r="E347" s="303"/>
      <c r="F347" s="303"/>
      <c r="G347" s="303"/>
      <c r="H347" s="303"/>
      <c r="I347" s="303"/>
      <c r="J347" s="303"/>
      <c r="K347" s="303"/>
      <c r="L347" s="303"/>
      <c r="M347" s="303"/>
      <c r="N347" s="303"/>
      <c r="O347" s="303"/>
      <c r="P347" s="303"/>
      <c r="Q347" s="112"/>
      <c r="R347" s="112"/>
      <c r="S347" s="112"/>
      <c r="T347" s="112"/>
    </row>
    <row r="348" spans="3:20" s="39" customFormat="1" ht="15" customHeight="1" x14ac:dyDescent="0.2">
      <c r="C348" s="303"/>
      <c r="D348" s="303"/>
      <c r="E348" s="303"/>
      <c r="F348" s="303"/>
      <c r="G348" s="303"/>
      <c r="H348" s="303"/>
      <c r="I348" s="303"/>
      <c r="J348" s="303"/>
      <c r="K348" s="303"/>
      <c r="L348" s="303"/>
      <c r="M348" s="303"/>
      <c r="N348" s="303"/>
      <c r="O348" s="303"/>
      <c r="P348" s="303"/>
      <c r="Q348" s="112"/>
      <c r="R348" s="112"/>
      <c r="S348" s="112"/>
      <c r="T348" s="112"/>
    </row>
    <row r="349" spans="3:20" s="39" customFormat="1" ht="15" customHeight="1" x14ac:dyDescent="0.2">
      <c r="C349" s="303"/>
      <c r="D349" s="303"/>
      <c r="E349" s="303"/>
      <c r="F349" s="303"/>
      <c r="G349" s="303"/>
      <c r="H349" s="303"/>
      <c r="I349" s="303"/>
      <c r="J349" s="303"/>
      <c r="K349" s="303"/>
      <c r="L349" s="303"/>
      <c r="M349" s="303"/>
      <c r="N349" s="303"/>
      <c r="O349" s="303"/>
      <c r="P349" s="303"/>
      <c r="Q349" s="112"/>
      <c r="R349" s="112"/>
      <c r="S349" s="112"/>
      <c r="T349" s="112"/>
    </row>
    <row r="350" spans="3:20" s="39" customFormat="1" ht="15" customHeight="1" x14ac:dyDescent="0.2">
      <c r="C350" s="303"/>
      <c r="D350" s="303"/>
      <c r="E350" s="303"/>
      <c r="F350" s="303"/>
      <c r="G350" s="303"/>
      <c r="H350" s="303"/>
      <c r="I350" s="303"/>
      <c r="J350" s="303"/>
      <c r="K350" s="303"/>
      <c r="L350" s="303"/>
      <c r="M350" s="303"/>
      <c r="N350" s="303"/>
      <c r="O350" s="303"/>
      <c r="P350" s="303"/>
      <c r="Q350" s="112"/>
      <c r="R350" s="112"/>
      <c r="S350" s="112"/>
      <c r="T350" s="112"/>
    </row>
    <row r="351" spans="3:20" s="39" customFormat="1" ht="15" customHeight="1" x14ac:dyDescent="0.2">
      <c r="C351" s="303"/>
      <c r="D351" s="303"/>
      <c r="E351" s="303"/>
      <c r="F351" s="303"/>
      <c r="G351" s="303"/>
      <c r="H351" s="303"/>
      <c r="I351" s="303"/>
      <c r="J351" s="303"/>
      <c r="K351" s="303"/>
      <c r="L351" s="303"/>
      <c r="M351" s="303"/>
      <c r="N351" s="303"/>
      <c r="O351" s="303"/>
      <c r="P351" s="303"/>
      <c r="Q351" s="112"/>
      <c r="R351" s="112"/>
      <c r="S351" s="112"/>
      <c r="T351" s="112"/>
    </row>
    <row r="352" spans="3:20" s="39" customFormat="1" ht="15" customHeight="1" x14ac:dyDescent="0.2">
      <c r="C352" s="303"/>
      <c r="D352" s="303"/>
      <c r="E352" s="303"/>
      <c r="F352" s="303"/>
      <c r="G352" s="303"/>
      <c r="H352" s="303"/>
      <c r="I352" s="303"/>
      <c r="J352" s="303"/>
      <c r="K352" s="303"/>
      <c r="L352" s="303"/>
      <c r="M352" s="303"/>
      <c r="N352" s="303"/>
      <c r="O352" s="303"/>
      <c r="P352" s="303"/>
      <c r="Q352" s="112"/>
      <c r="R352" s="112"/>
      <c r="S352" s="112"/>
      <c r="T352" s="112"/>
    </row>
    <row r="353" spans="3:20" s="39" customFormat="1" ht="15" customHeight="1" x14ac:dyDescent="0.2">
      <c r="C353" s="303"/>
      <c r="D353" s="303"/>
      <c r="E353" s="303"/>
      <c r="F353" s="303"/>
      <c r="G353" s="303"/>
      <c r="H353" s="303"/>
      <c r="I353" s="303"/>
      <c r="J353" s="303"/>
      <c r="K353" s="303"/>
      <c r="L353" s="303"/>
      <c r="M353" s="303"/>
      <c r="N353" s="303"/>
      <c r="O353" s="303"/>
      <c r="P353" s="303"/>
      <c r="Q353" s="112"/>
      <c r="R353" s="112"/>
      <c r="S353" s="112"/>
      <c r="T353" s="112"/>
    </row>
    <row r="354" spans="3:20" s="39" customFormat="1" ht="15" customHeight="1" x14ac:dyDescent="0.2">
      <c r="C354" s="303"/>
      <c r="D354" s="303"/>
      <c r="E354" s="303"/>
      <c r="F354" s="303"/>
      <c r="G354" s="303"/>
      <c r="H354" s="303"/>
      <c r="I354" s="303"/>
      <c r="J354" s="303"/>
      <c r="K354" s="303"/>
      <c r="L354" s="303"/>
      <c r="M354" s="303"/>
      <c r="N354" s="303"/>
      <c r="O354" s="303"/>
      <c r="P354" s="303"/>
      <c r="Q354" s="112"/>
      <c r="R354" s="112"/>
      <c r="S354" s="112"/>
      <c r="T354" s="112"/>
    </row>
    <row r="355" spans="3:20" s="39" customFormat="1" ht="15" customHeight="1" x14ac:dyDescent="0.2">
      <c r="C355" s="303"/>
      <c r="D355" s="303"/>
      <c r="E355" s="303"/>
      <c r="F355" s="303"/>
      <c r="G355" s="303"/>
      <c r="H355" s="303"/>
      <c r="I355" s="303"/>
      <c r="J355" s="303"/>
      <c r="K355" s="303"/>
      <c r="L355" s="303"/>
      <c r="M355" s="303"/>
      <c r="N355" s="303"/>
      <c r="O355" s="303"/>
      <c r="P355" s="303"/>
      <c r="Q355" s="112"/>
      <c r="R355" s="112"/>
      <c r="S355" s="112"/>
      <c r="T355" s="112"/>
    </row>
    <row r="356" spans="3:20" s="39" customFormat="1" ht="15" customHeight="1" x14ac:dyDescent="0.2">
      <c r="C356" s="303"/>
      <c r="D356" s="303"/>
      <c r="E356" s="303"/>
      <c r="F356" s="303"/>
      <c r="G356" s="303"/>
      <c r="H356" s="303"/>
      <c r="I356" s="303"/>
      <c r="J356" s="303"/>
      <c r="K356" s="303"/>
      <c r="L356" s="303"/>
      <c r="M356" s="303"/>
      <c r="N356" s="303"/>
      <c r="O356" s="303"/>
      <c r="P356" s="303"/>
      <c r="Q356" s="112"/>
      <c r="R356" s="112"/>
      <c r="S356" s="112"/>
      <c r="T356" s="112"/>
    </row>
    <row r="357" spans="3:20" s="39" customFormat="1" ht="15" customHeight="1" x14ac:dyDescent="0.2">
      <c r="C357" s="303"/>
      <c r="D357" s="303"/>
      <c r="E357" s="303"/>
      <c r="F357" s="303"/>
      <c r="G357" s="303"/>
      <c r="H357" s="303"/>
      <c r="I357" s="303"/>
      <c r="J357" s="303"/>
      <c r="K357" s="303"/>
      <c r="L357" s="303"/>
      <c r="M357" s="303"/>
      <c r="N357" s="303"/>
      <c r="O357" s="303"/>
      <c r="P357" s="303"/>
      <c r="Q357" s="112"/>
      <c r="R357" s="112"/>
      <c r="S357" s="112"/>
      <c r="T357" s="112"/>
    </row>
    <row r="358" spans="3:20" s="39" customFormat="1" ht="15" customHeight="1" x14ac:dyDescent="0.2">
      <c r="C358" s="303"/>
      <c r="D358" s="303"/>
      <c r="E358" s="303"/>
      <c r="F358" s="303"/>
      <c r="G358" s="303"/>
      <c r="H358" s="303"/>
      <c r="I358" s="303"/>
      <c r="J358" s="303"/>
      <c r="K358" s="303"/>
      <c r="L358" s="303"/>
      <c r="M358" s="303"/>
      <c r="N358" s="303"/>
      <c r="O358" s="303"/>
      <c r="P358" s="303"/>
      <c r="Q358" s="112"/>
      <c r="R358" s="112"/>
      <c r="S358" s="112"/>
      <c r="T358" s="112"/>
    </row>
    <row r="359" spans="3:20" s="39" customFormat="1" ht="15" customHeight="1" x14ac:dyDescent="0.2">
      <c r="C359" s="303"/>
      <c r="D359" s="303"/>
      <c r="E359" s="303"/>
      <c r="F359" s="303"/>
      <c r="G359" s="303"/>
      <c r="H359" s="303"/>
      <c r="I359" s="303"/>
      <c r="J359" s="303"/>
      <c r="K359" s="303"/>
      <c r="L359" s="303"/>
      <c r="M359" s="303"/>
      <c r="N359" s="303"/>
      <c r="O359" s="303"/>
      <c r="P359" s="303"/>
      <c r="Q359" s="112"/>
      <c r="R359" s="112"/>
      <c r="S359" s="112"/>
      <c r="T359" s="112"/>
    </row>
    <row r="360" spans="3:20" s="39" customFormat="1" ht="15" customHeight="1" x14ac:dyDescent="0.2">
      <c r="C360" s="303"/>
      <c r="D360" s="303"/>
      <c r="E360" s="303"/>
      <c r="F360" s="303"/>
      <c r="G360" s="303"/>
      <c r="H360" s="303"/>
      <c r="I360" s="303"/>
      <c r="J360" s="303"/>
      <c r="K360" s="303"/>
      <c r="L360" s="303"/>
      <c r="M360" s="303"/>
      <c r="N360" s="303"/>
      <c r="O360" s="303"/>
      <c r="P360" s="303"/>
      <c r="Q360" s="112"/>
      <c r="R360" s="112"/>
      <c r="S360" s="112"/>
      <c r="T360" s="112"/>
    </row>
    <row r="361" spans="3:20" s="39" customFormat="1" ht="15" customHeight="1" x14ac:dyDescent="0.2">
      <c r="C361" s="303"/>
      <c r="D361" s="303"/>
      <c r="E361" s="303"/>
      <c r="F361" s="303"/>
      <c r="G361" s="303"/>
      <c r="H361" s="303"/>
      <c r="I361" s="303"/>
      <c r="J361" s="303"/>
      <c r="K361" s="303"/>
      <c r="L361" s="303"/>
      <c r="M361" s="303"/>
      <c r="N361" s="303"/>
      <c r="O361" s="303"/>
      <c r="P361" s="303"/>
      <c r="Q361" s="112"/>
      <c r="R361" s="112"/>
      <c r="S361" s="112"/>
      <c r="T361" s="112"/>
    </row>
    <row r="362" spans="3:20" x14ac:dyDescent="0.2">
      <c r="C362" s="111"/>
      <c r="D362" s="111"/>
      <c r="E362" s="111"/>
      <c r="F362" s="111"/>
      <c r="G362" s="111"/>
      <c r="H362" s="111"/>
      <c r="I362" s="111"/>
      <c r="J362" s="111"/>
      <c r="K362" s="111"/>
      <c r="L362" s="111"/>
      <c r="M362" s="111"/>
      <c r="N362" s="111"/>
      <c r="O362" s="111"/>
      <c r="P362" s="111"/>
    </row>
    <row r="363" spans="3:20" x14ac:dyDescent="0.2">
      <c r="C363" s="111"/>
      <c r="D363" s="111"/>
      <c r="E363" s="111"/>
      <c r="F363" s="111"/>
      <c r="G363" s="111"/>
      <c r="H363" s="111"/>
      <c r="I363" s="111"/>
      <c r="J363" s="111"/>
      <c r="K363" s="111"/>
      <c r="L363" s="111"/>
      <c r="M363" s="111"/>
      <c r="N363" s="111"/>
      <c r="O363" s="111"/>
      <c r="P363" s="111"/>
    </row>
    <row r="364" spans="3:20" x14ac:dyDescent="0.2">
      <c r="C364" s="111"/>
      <c r="D364" s="111"/>
      <c r="E364" s="111"/>
      <c r="F364" s="111"/>
      <c r="G364" s="111"/>
      <c r="H364" s="111"/>
      <c r="I364" s="111"/>
      <c r="J364" s="111"/>
      <c r="K364" s="111"/>
      <c r="L364" s="111"/>
      <c r="M364" s="111"/>
      <c r="N364" s="111"/>
      <c r="O364" s="111"/>
      <c r="P364" s="111"/>
    </row>
    <row r="365" spans="3:20" x14ac:dyDescent="0.2">
      <c r="C365" s="111"/>
      <c r="D365" s="111"/>
      <c r="E365" s="111"/>
      <c r="F365" s="111"/>
      <c r="G365" s="111"/>
      <c r="H365" s="111"/>
      <c r="I365" s="111"/>
      <c r="J365" s="111"/>
      <c r="K365" s="111"/>
      <c r="L365" s="111"/>
      <c r="M365" s="111"/>
      <c r="N365" s="111"/>
      <c r="O365" s="111"/>
      <c r="P365" s="111"/>
    </row>
    <row r="366" spans="3:20" x14ac:dyDescent="0.2">
      <c r="C366" s="111"/>
      <c r="D366" s="111"/>
      <c r="E366" s="111"/>
      <c r="F366" s="111"/>
      <c r="G366" s="111"/>
      <c r="H366" s="111"/>
      <c r="I366" s="111"/>
      <c r="J366" s="111"/>
      <c r="K366" s="111"/>
      <c r="L366" s="111"/>
      <c r="M366" s="111"/>
      <c r="N366" s="111"/>
      <c r="O366" s="111"/>
      <c r="P366" s="111"/>
    </row>
    <row r="367" spans="3:20" x14ac:dyDescent="0.2">
      <c r="C367" s="111"/>
      <c r="D367" s="111"/>
      <c r="E367" s="111"/>
      <c r="F367" s="111"/>
      <c r="G367" s="111"/>
      <c r="H367" s="111"/>
      <c r="I367" s="111"/>
      <c r="J367" s="111"/>
      <c r="K367" s="111"/>
      <c r="L367" s="111"/>
      <c r="M367" s="111"/>
      <c r="N367" s="111"/>
      <c r="O367" s="111"/>
      <c r="P367" s="111"/>
    </row>
    <row r="368" spans="3:20" x14ac:dyDescent="0.2">
      <c r="C368" s="111"/>
      <c r="D368" s="111"/>
      <c r="E368" s="111"/>
      <c r="F368" s="111"/>
      <c r="G368" s="111"/>
      <c r="H368" s="111"/>
      <c r="I368" s="111"/>
      <c r="J368" s="111"/>
      <c r="K368" s="111"/>
      <c r="L368" s="111"/>
      <c r="M368" s="111"/>
      <c r="N368" s="111"/>
      <c r="O368" s="111"/>
      <c r="P368" s="111"/>
    </row>
    <row r="369" spans="3:16" x14ac:dyDescent="0.2">
      <c r="C369" s="111"/>
      <c r="D369" s="111"/>
      <c r="E369" s="111"/>
      <c r="F369" s="111"/>
      <c r="G369" s="111"/>
      <c r="H369" s="111"/>
      <c r="I369" s="111"/>
      <c r="J369" s="111"/>
      <c r="K369" s="111"/>
      <c r="L369" s="111"/>
      <c r="M369" s="111"/>
      <c r="N369" s="111"/>
      <c r="O369" s="111"/>
      <c r="P369" s="111"/>
    </row>
    <row r="370" spans="3:16" x14ac:dyDescent="0.2">
      <c r="C370" s="111"/>
      <c r="D370" s="111"/>
      <c r="E370" s="111"/>
      <c r="F370" s="111"/>
      <c r="G370" s="111"/>
      <c r="H370" s="111"/>
      <c r="I370" s="111"/>
      <c r="J370" s="111"/>
      <c r="K370" s="111"/>
      <c r="L370" s="111"/>
      <c r="M370" s="111"/>
      <c r="N370" s="111"/>
      <c r="O370" s="111"/>
      <c r="P370" s="111"/>
    </row>
    <row r="371" spans="3:16" x14ac:dyDescent="0.2">
      <c r="C371" s="111"/>
      <c r="D371" s="111"/>
      <c r="E371" s="111"/>
      <c r="F371" s="111"/>
      <c r="G371" s="111"/>
      <c r="H371" s="111"/>
      <c r="I371" s="111"/>
      <c r="J371" s="111"/>
      <c r="K371" s="111"/>
      <c r="L371" s="111"/>
      <c r="M371" s="111"/>
      <c r="N371" s="111"/>
      <c r="O371" s="111"/>
      <c r="P371" s="111"/>
    </row>
    <row r="372" spans="3:16" x14ac:dyDescent="0.2">
      <c r="C372" s="111"/>
      <c r="D372" s="111"/>
      <c r="E372" s="111"/>
      <c r="F372" s="111"/>
      <c r="G372" s="111"/>
      <c r="H372" s="111"/>
      <c r="I372" s="111"/>
      <c r="J372" s="111"/>
      <c r="K372" s="111"/>
      <c r="L372" s="111"/>
      <c r="M372" s="111"/>
      <c r="N372" s="111"/>
      <c r="O372" s="111"/>
      <c r="P372" s="111"/>
    </row>
    <row r="373" spans="3:16" x14ac:dyDescent="0.2">
      <c r="C373" s="111"/>
      <c r="D373" s="111"/>
      <c r="E373" s="111"/>
      <c r="F373" s="111"/>
      <c r="G373" s="111"/>
      <c r="H373" s="111"/>
      <c r="I373" s="111"/>
      <c r="J373" s="111"/>
      <c r="K373" s="111"/>
      <c r="L373" s="111"/>
      <c r="M373" s="111"/>
      <c r="N373" s="111"/>
      <c r="O373" s="111"/>
      <c r="P373" s="111"/>
    </row>
    <row r="374" spans="3:16" x14ac:dyDescent="0.2">
      <c r="C374" s="111"/>
      <c r="D374" s="111"/>
      <c r="E374" s="111"/>
      <c r="F374" s="111"/>
      <c r="G374" s="111"/>
      <c r="H374" s="111"/>
      <c r="I374" s="111"/>
      <c r="J374" s="111"/>
      <c r="K374" s="111"/>
      <c r="L374" s="111"/>
      <c r="M374" s="111"/>
      <c r="N374" s="111"/>
      <c r="O374" s="111"/>
      <c r="P374" s="111"/>
    </row>
    <row r="375" spans="3:16" x14ac:dyDescent="0.2">
      <c r="C375" s="111"/>
      <c r="D375" s="111"/>
      <c r="E375" s="111"/>
      <c r="F375" s="111"/>
      <c r="G375" s="111"/>
      <c r="H375" s="111"/>
      <c r="I375" s="111"/>
      <c r="J375" s="111"/>
      <c r="K375" s="111"/>
      <c r="L375" s="111"/>
      <c r="M375" s="111"/>
      <c r="N375" s="111"/>
      <c r="O375" s="111"/>
      <c r="P375" s="111"/>
    </row>
    <row r="376" spans="3:16" x14ac:dyDescent="0.2">
      <c r="C376" s="111"/>
      <c r="D376" s="111"/>
      <c r="E376" s="111"/>
      <c r="F376" s="111"/>
      <c r="G376" s="111"/>
      <c r="H376" s="111"/>
      <c r="I376" s="111"/>
      <c r="J376" s="111"/>
      <c r="K376" s="111"/>
      <c r="L376" s="111"/>
      <c r="M376" s="111"/>
      <c r="N376" s="111"/>
      <c r="O376" s="111"/>
      <c r="P376" s="111"/>
    </row>
    <row r="377" spans="3:16" x14ac:dyDescent="0.2">
      <c r="C377" s="111"/>
      <c r="D377" s="111"/>
      <c r="E377" s="111"/>
      <c r="F377" s="111"/>
      <c r="G377" s="111"/>
      <c r="H377" s="111"/>
      <c r="I377" s="111"/>
      <c r="J377" s="111"/>
      <c r="K377" s="111"/>
      <c r="L377" s="111"/>
      <c r="M377" s="111"/>
      <c r="N377" s="111"/>
      <c r="O377" s="111"/>
      <c r="P377" s="111"/>
    </row>
    <row r="378" spans="3:16" x14ac:dyDescent="0.2">
      <c r="C378" s="111"/>
      <c r="D378" s="111"/>
      <c r="E378" s="111"/>
      <c r="F378" s="111"/>
      <c r="G378" s="111"/>
      <c r="H378" s="111"/>
      <c r="I378" s="111"/>
      <c r="J378" s="111"/>
      <c r="K378" s="111"/>
      <c r="L378" s="111"/>
      <c r="M378" s="111"/>
      <c r="N378" s="111"/>
      <c r="O378" s="111"/>
      <c r="P378" s="111"/>
    </row>
    <row r="379" spans="3:16" x14ac:dyDescent="0.2">
      <c r="C379" s="111"/>
      <c r="D379" s="111"/>
      <c r="E379" s="111"/>
      <c r="F379" s="111"/>
      <c r="G379" s="111"/>
      <c r="H379" s="111"/>
      <c r="I379" s="111"/>
      <c r="J379" s="111"/>
      <c r="K379" s="111"/>
      <c r="L379" s="111"/>
      <c r="M379" s="111"/>
      <c r="N379" s="111"/>
      <c r="O379" s="111"/>
      <c r="P379" s="111"/>
    </row>
    <row r="380" spans="3:16" x14ac:dyDescent="0.2">
      <c r="C380" s="111"/>
      <c r="D380" s="111"/>
      <c r="E380" s="111"/>
      <c r="F380" s="111"/>
      <c r="G380" s="111"/>
      <c r="H380" s="111"/>
      <c r="I380" s="111"/>
      <c r="J380" s="111"/>
      <c r="K380" s="111"/>
      <c r="L380" s="111"/>
      <c r="M380" s="111"/>
      <c r="N380" s="111"/>
      <c r="O380" s="111"/>
      <c r="P380" s="111"/>
    </row>
    <row r="381" spans="3:16" x14ac:dyDescent="0.2">
      <c r="C381" s="111"/>
      <c r="D381" s="111"/>
      <c r="E381" s="111"/>
      <c r="F381" s="111"/>
      <c r="G381" s="111"/>
      <c r="H381" s="111"/>
      <c r="I381" s="111"/>
      <c r="J381" s="111"/>
      <c r="K381" s="111"/>
      <c r="L381" s="111"/>
      <c r="M381" s="111"/>
      <c r="N381" s="111"/>
      <c r="O381" s="111"/>
      <c r="P381" s="111"/>
    </row>
    <row r="382" spans="3:16" x14ac:dyDescent="0.2">
      <c r="C382" s="111"/>
      <c r="D382" s="111"/>
      <c r="E382" s="111"/>
      <c r="F382" s="111"/>
      <c r="G382" s="111"/>
      <c r="H382" s="111"/>
      <c r="I382" s="111"/>
      <c r="J382" s="111"/>
      <c r="K382" s="111"/>
      <c r="L382" s="111"/>
      <c r="M382" s="111"/>
      <c r="N382" s="111"/>
      <c r="O382" s="111"/>
      <c r="P382" s="111"/>
    </row>
    <row r="383" spans="3:16" x14ac:dyDescent="0.2">
      <c r="C383" s="111"/>
      <c r="D383" s="111"/>
      <c r="E383" s="111"/>
      <c r="F383" s="111"/>
      <c r="G383" s="111"/>
      <c r="H383" s="111"/>
      <c r="I383" s="111"/>
      <c r="J383" s="111"/>
      <c r="K383" s="111"/>
      <c r="L383" s="111"/>
      <c r="M383" s="111"/>
      <c r="N383" s="111"/>
      <c r="O383" s="111"/>
      <c r="P383" s="111"/>
    </row>
    <row r="384" spans="3:16" x14ac:dyDescent="0.2">
      <c r="C384" s="111"/>
      <c r="D384" s="111"/>
      <c r="E384" s="111"/>
      <c r="F384" s="111"/>
      <c r="G384" s="111"/>
      <c r="H384" s="111"/>
      <c r="I384" s="111"/>
      <c r="J384" s="111"/>
      <c r="K384" s="111"/>
      <c r="L384" s="111"/>
      <c r="M384" s="111"/>
      <c r="N384" s="111"/>
      <c r="O384" s="111"/>
      <c r="P384" s="111"/>
    </row>
    <row r="385" spans="3:16" x14ac:dyDescent="0.2">
      <c r="C385" s="111"/>
      <c r="D385" s="111"/>
      <c r="E385" s="111"/>
      <c r="F385" s="111"/>
      <c r="G385" s="111"/>
      <c r="H385" s="111"/>
      <c r="I385" s="111"/>
      <c r="J385" s="111"/>
      <c r="K385" s="111"/>
      <c r="L385" s="111"/>
      <c r="M385" s="111"/>
      <c r="N385" s="111"/>
      <c r="O385" s="111"/>
      <c r="P385" s="111"/>
    </row>
    <row r="386" spans="3:16" x14ac:dyDescent="0.2">
      <c r="C386" s="111"/>
      <c r="D386" s="111"/>
      <c r="E386" s="111"/>
      <c r="F386" s="111"/>
      <c r="G386" s="111"/>
      <c r="H386" s="111"/>
      <c r="I386" s="111"/>
      <c r="J386" s="111"/>
      <c r="K386" s="111"/>
      <c r="L386" s="111"/>
      <c r="M386" s="111"/>
      <c r="N386" s="111"/>
      <c r="O386" s="111"/>
      <c r="P386" s="111"/>
    </row>
    <row r="387" spans="3:16" x14ac:dyDescent="0.2">
      <c r="C387" s="111"/>
      <c r="D387" s="111"/>
      <c r="E387" s="111"/>
      <c r="F387" s="111"/>
      <c r="G387" s="111"/>
      <c r="H387" s="111"/>
      <c r="I387" s="111"/>
      <c r="J387" s="111"/>
      <c r="K387" s="111"/>
      <c r="L387" s="111"/>
      <c r="M387" s="111"/>
      <c r="N387" s="111"/>
      <c r="O387" s="111"/>
      <c r="P387" s="111"/>
    </row>
    <row r="388" spans="3:16" x14ac:dyDescent="0.2">
      <c r="C388" s="111"/>
      <c r="D388" s="111"/>
      <c r="E388" s="111"/>
      <c r="F388" s="111"/>
      <c r="G388" s="111"/>
      <c r="H388" s="111"/>
      <c r="I388" s="111"/>
      <c r="J388" s="111"/>
      <c r="K388" s="111"/>
      <c r="L388" s="111"/>
      <c r="M388" s="111"/>
      <c r="N388" s="111"/>
      <c r="O388" s="111"/>
      <c r="P388" s="111"/>
    </row>
    <row r="389" spans="3:16" x14ac:dyDescent="0.2">
      <c r="C389" s="111"/>
      <c r="D389" s="111"/>
      <c r="E389" s="111"/>
      <c r="F389" s="111"/>
      <c r="G389" s="111"/>
      <c r="H389" s="111"/>
      <c r="I389" s="111"/>
      <c r="J389" s="111"/>
      <c r="K389" s="111"/>
      <c r="L389" s="111"/>
      <c r="M389" s="111"/>
      <c r="N389" s="111"/>
      <c r="O389" s="111"/>
      <c r="P389" s="111"/>
    </row>
    <row r="390" spans="3:16" x14ac:dyDescent="0.2">
      <c r="C390" s="111"/>
      <c r="D390" s="111"/>
      <c r="E390" s="111"/>
      <c r="F390" s="111"/>
      <c r="G390" s="111"/>
      <c r="H390" s="111"/>
      <c r="I390" s="111"/>
      <c r="J390" s="111"/>
      <c r="K390" s="111"/>
      <c r="L390" s="111"/>
      <c r="M390" s="111"/>
      <c r="N390" s="111"/>
      <c r="O390" s="111"/>
      <c r="P390" s="111"/>
    </row>
    <row r="391" spans="3:16" x14ac:dyDescent="0.2">
      <c r="C391" s="111"/>
      <c r="D391" s="111"/>
      <c r="E391" s="111"/>
      <c r="F391" s="111"/>
      <c r="G391" s="111"/>
      <c r="H391" s="111"/>
      <c r="I391" s="111"/>
      <c r="J391" s="111"/>
      <c r="K391" s="111"/>
      <c r="L391" s="111"/>
      <c r="M391" s="111"/>
      <c r="N391" s="111"/>
      <c r="O391" s="111"/>
      <c r="P391" s="111"/>
    </row>
    <row r="392" spans="3:16" x14ac:dyDescent="0.2">
      <c r="C392" s="111"/>
      <c r="D392" s="111"/>
      <c r="E392" s="111"/>
      <c r="F392" s="111"/>
      <c r="G392" s="111"/>
      <c r="H392" s="111"/>
      <c r="I392" s="111"/>
      <c r="J392" s="111"/>
      <c r="K392" s="111"/>
      <c r="L392" s="111"/>
      <c r="M392" s="111"/>
      <c r="N392" s="111"/>
      <c r="O392" s="111"/>
      <c r="P392" s="111"/>
    </row>
    <row r="393" spans="3:16" x14ac:dyDescent="0.2">
      <c r="C393" s="111"/>
      <c r="D393" s="111"/>
      <c r="E393" s="111"/>
      <c r="F393" s="111"/>
      <c r="G393" s="111"/>
      <c r="H393" s="111"/>
      <c r="I393" s="111"/>
      <c r="J393" s="111"/>
      <c r="K393" s="111"/>
      <c r="L393" s="111"/>
      <c r="M393" s="111"/>
      <c r="N393" s="111"/>
      <c r="O393" s="111"/>
      <c r="P393" s="111"/>
    </row>
    <row r="394" spans="3:16" x14ac:dyDescent="0.2">
      <c r="C394" s="111"/>
      <c r="D394" s="111"/>
      <c r="E394" s="111"/>
      <c r="F394" s="111"/>
      <c r="G394" s="111"/>
      <c r="H394" s="111"/>
      <c r="I394" s="111"/>
      <c r="J394" s="111"/>
      <c r="K394" s="111"/>
      <c r="L394" s="111"/>
      <c r="M394" s="111"/>
      <c r="N394" s="111"/>
      <c r="O394" s="111"/>
      <c r="P394" s="111"/>
    </row>
    <row r="395" spans="3:16" x14ac:dyDescent="0.2">
      <c r="C395" s="111"/>
      <c r="D395" s="111"/>
      <c r="E395" s="111"/>
      <c r="F395" s="111"/>
      <c r="G395" s="111"/>
      <c r="H395" s="111"/>
      <c r="I395" s="111"/>
      <c r="J395" s="111"/>
      <c r="K395" s="111"/>
      <c r="L395" s="111"/>
      <c r="M395" s="111"/>
      <c r="N395" s="111"/>
      <c r="O395" s="111"/>
      <c r="P395" s="111"/>
    </row>
    <row r="396" spans="3:16" x14ac:dyDescent="0.2">
      <c r="C396" s="111"/>
      <c r="D396" s="111"/>
      <c r="E396" s="111"/>
      <c r="F396" s="111"/>
      <c r="G396" s="111"/>
      <c r="H396" s="111"/>
      <c r="I396" s="111"/>
      <c r="J396" s="111"/>
      <c r="K396" s="111"/>
      <c r="L396" s="111"/>
      <c r="M396" s="111"/>
      <c r="N396" s="111"/>
      <c r="O396" s="111"/>
      <c r="P396" s="111"/>
    </row>
    <row r="397" spans="3:16" x14ac:dyDescent="0.2">
      <c r="C397" s="111"/>
      <c r="D397" s="111"/>
      <c r="E397" s="111"/>
      <c r="F397" s="111"/>
      <c r="G397" s="111"/>
      <c r="H397" s="111"/>
      <c r="I397" s="111"/>
      <c r="J397" s="111"/>
      <c r="K397" s="111"/>
      <c r="L397" s="111"/>
      <c r="M397" s="111"/>
      <c r="N397" s="111"/>
      <c r="O397" s="111"/>
      <c r="P397" s="111"/>
    </row>
    <row r="398" spans="3:16" x14ac:dyDescent="0.2">
      <c r="C398" s="111"/>
      <c r="D398" s="111"/>
      <c r="E398" s="111"/>
      <c r="F398" s="111"/>
      <c r="G398" s="111"/>
      <c r="H398" s="111"/>
      <c r="I398" s="111"/>
      <c r="J398" s="111"/>
      <c r="K398" s="111"/>
      <c r="L398" s="111"/>
      <c r="M398" s="111"/>
      <c r="N398" s="111"/>
      <c r="O398" s="111"/>
      <c r="P398" s="111"/>
    </row>
    <row r="399" spans="3:16" x14ac:dyDescent="0.2">
      <c r="C399" s="111"/>
      <c r="D399" s="111"/>
      <c r="E399" s="111"/>
      <c r="F399" s="111"/>
      <c r="G399" s="111"/>
      <c r="H399" s="111"/>
      <c r="I399" s="111"/>
      <c r="J399" s="111"/>
      <c r="K399" s="111"/>
      <c r="L399" s="111"/>
      <c r="M399" s="111"/>
      <c r="N399" s="111"/>
      <c r="O399" s="111"/>
      <c r="P399" s="111"/>
    </row>
    <row r="400" spans="3:16" x14ac:dyDescent="0.2">
      <c r="C400" s="111"/>
      <c r="D400" s="111"/>
      <c r="E400" s="111"/>
      <c r="F400" s="111"/>
      <c r="G400" s="111"/>
      <c r="H400" s="111"/>
      <c r="I400" s="111"/>
      <c r="J400" s="111"/>
      <c r="K400" s="111"/>
      <c r="L400" s="111"/>
      <c r="M400" s="111"/>
      <c r="N400" s="111"/>
      <c r="O400" s="111"/>
      <c r="P400" s="111"/>
    </row>
    <row r="401" spans="3:16" x14ac:dyDescent="0.2">
      <c r="C401" s="111"/>
      <c r="D401" s="111"/>
      <c r="E401" s="111"/>
      <c r="F401" s="111"/>
      <c r="G401" s="111"/>
      <c r="H401" s="111"/>
      <c r="I401" s="111"/>
      <c r="J401" s="111"/>
      <c r="K401" s="111"/>
      <c r="L401" s="111"/>
      <c r="M401" s="111"/>
      <c r="N401" s="111"/>
      <c r="O401" s="111"/>
      <c r="P401" s="111"/>
    </row>
    <row r="402" spans="3:16" x14ac:dyDescent="0.2">
      <c r="C402" s="111"/>
      <c r="D402" s="111"/>
      <c r="E402" s="111"/>
      <c r="F402" s="111"/>
      <c r="G402" s="111"/>
      <c r="H402" s="111"/>
      <c r="I402" s="111"/>
      <c r="J402" s="111"/>
      <c r="K402" s="111"/>
      <c r="L402" s="111"/>
      <c r="M402" s="111"/>
      <c r="N402" s="111"/>
      <c r="O402" s="111"/>
      <c r="P402" s="111"/>
    </row>
    <row r="403" spans="3:16" x14ac:dyDescent="0.2">
      <c r="C403" s="111"/>
      <c r="D403" s="111"/>
      <c r="E403" s="111"/>
      <c r="F403" s="111"/>
      <c r="G403" s="111"/>
      <c r="H403" s="111"/>
      <c r="I403" s="111"/>
      <c r="J403" s="111"/>
      <c r="K403" s="111"/>
      <c r="L403" s="111"/>
      <c r="M403" s="111"/>
      <c r="N403" s="111"/>
      <c r="O403" s="111"/>
      <c r="P403" s="111"/>
    </row>
    <row r="404" spans="3:16" x14ac:dyDescent="0.2">
      <c r="C404" s="111"/>
      <c r="D404" s="111"/>
      <c r="E404" s="111"/>
      <c r="F404" s="111"/>
      <c r="G404" s="111"/>
      <c r="H404" s="111"/>
      <c r="I404" s="111"/>
      <c r="J404" s="111"/>
      <c r="K404" s="111"/>
      <c r="L404" s="111"/>
      <c r="M404" s="111"/>
      <c r="N404" s="111"/>
      <c r="O404" s="111"/>
      <c r="P404" s="111"/>
    </row>
    <row r="405" spans="3:16" x14ac:dyDescent="0.2">
      <c r="C405" s="111"/>
      <c r="D405" s="111"/>
      <c r="E405" s="111"/>
      <c r="F405" s="111"/>
      <c r="G405" s="111"/>
      <c r="H405" s="111"/>
      <c r="I405" s="111"/>
      <c r="J405" s="111"/>
      <c r="K405" s="111"/>
      <c r="L405" s="111"/>
      <c r="M405" s="111"/>
      <c r="N405" s="111"/>
      <c r="O405" s="111"/>
      <c r="P405" s="111"/>
    </row>
    <row r="406" spans="3:16" x14ac:dyDescent="0.2">
      <c r="C406" s="111"/>
      <c r="D406" s="111"/>
      <c r="E406" s="111"/>
      <c r="F406" s="111"/>
      <c r="G406" s="111"/>
      <c r="H406" s="111"/>
      <c r="I406" s="111"/>
      <c r="J406" s="111"/>
      <c r="K406" s="111"/>
      <c r="L406" s="111"/>
      <c r="M406" s="111"/>
      <c r="N406" s="111"/>
      <c r="O406" s="111"/>
      <c r="P406" s="111"/>
    </row>
    <row r="407" spans="3:16" x14ac:dyDescent="0.2">
      <c r="C407" s="111"/>
      <c r="D407" s="111"/>
      <c r="E407" s="111"/>
      <c r="F407" s="111"/>
      <c r="G407" s="111"/>
      <c r="H407" s="111"/>
      <c r="I407" s="111"/>
      <c r="J407" s="111"/>
      <c r="K407" s="111"/>
      <c r="L407" s="111"/>
      <c r="M407" s="111"/>
      <c r="N407" s="111"/>
      <c r="O407" s="111"/>
      <c r="P407" s="111"/>
    </row>
    <row r="408" spans="3:16" x14ac:dyDescent="0.2">
      <c r="C408" s="111"/>
      <c r="D408" s="111"/>
      <c r="E408" s="111"/>
      <c r="F408" s="111"/>
      <c r="G408" s="111"/>
      <c r="H408" s="111"/>
      <c r="I408" s="111"/>
      <c r="J408" s="111"/>
      <c r="K408" s="111"/>
      <c r="L408" s="111"/>
      <c r="M408" s="111"/>
      <c r="N408" s="111"/>
      <c r="O408" s="111"/>
      <c r="P408" s="111"/>
    </row>
    <row r="409" spans="3:16" x14ac:dyDescent="0.2">
      <c r="C409" s="111"/>
      <c r="D409" s="111"/>
      <c r="E409" s="111"/>
      <c r="F409" s="111"/>
      <c r="G409" s="111"/>
      <c r="H409" s="111"/>
      <c r="I409" s="111"/>
      <c r="J409" s="111"/>
      <c r="K409" s="111"/>
      <c r="L409" s="111"/>
      <c r="M409" s="111"/>
      <c r="N409" s="111"/>
      <c r="O409" s="111"/>
      <c r="P409" s="111"/>
    </row>
    <row r="410" spans="3:16" x14ac:dyDescent="0.2">
      <c r="C410" s="111"/>
      <c r="D410" s="111"/>
      <c r="E410" s="111"/>
      <c r="F410" s="111"/>
      <c r="G410" s="111"/>
      <c r="H410" s="111"/>
      <c r="I410" s="111"/>
      <c r="J410" s="111"/>
      <c r="K410" s="111"/>
      <c r="L410" s="111"/>
      <c r="M410" s="111"/>
      <c r="N410" s="111"/>
      <c r="O410" s="111"/>
      <c r="P410" s="111"/>
    </row>
    <row r="411" spans="3:16" x14ac:dyDescent="0.2">
      <c r="C411" s="111"/>
      <c r="D411" s="111"/>
      <c r="E411" s="111"/>
      <c r="F411" s="111"/>
      <c r="G411" s="111"/>
      <c r="H411" s="111"/>
      <c r="I411" s="111"/>
      <c r="J411" s="111"/>
      <c r="K411" s="111"/>
      <c r="L411" s="111"/>
      <c r="M411" s="111"/>
      <c r="N411" s="111"/>
      <c r="O411" s="111"/>
      <c r="P411" s="111"/>
    </row>
    <row r="412" spans="3:16" x14ac:dyDescent="0.2">
      <c r="C412" s="111"/>
      <c r="D412" s="111"/>
      <c r="E412" s="111"/>
      <c r="F412" s="111"/>
      <c r="G412" s="111"/>
      <c r="H412" s="111"/>
      <c r="I412" s="111"/>
      <c r="J412" s="111"/>
      <c r="K412" s="111"/>
      <c r="L412" s="111"/>
      <c r="M412" s="111"/>
      <c r="N412" s="111"/>
      <c r="O412" s="111"/>
      <c r="P412" s="111"/>
    </row>
    <row r="413" spans="3:16" x14ac:dyDescent="0.2">
      <c r="C413" s="111"/>
      <c r="D413" s="111"/>
      <c r="E413" s="111"/>
      <c r="F413" s="111"/>
      <c r="G413" s="111"/>
      <c r="H413" s="111"/>
      <c r="I413" s="111"/>
      <c r="J413" s="111"/>
      <c r="K413" s="111"/>
      <c r="L413" s="111"/>
      <c r="M413" s="111"/>
      <c r="N413" s="111"/>
      <c r="O413" s="111"/>
      <c r="P413" s="111"/>
    </row>
    <row r="414" spans="3:16" x14ac:dyDescent="0.2">
      <c r="C414" s="111"/>
      <c r="D414" s="111"/>
      <c r="E414" s="111"/>
      <c r="F414" s="111"/>
      <c r="G414" s="111"/>
      <c r="H414" s="111"/>
      <c r="I414" s="111"/>
      <c r="J414" s="111"/>
      <c r="K414" s="111"/>
      <c r="L414" s="111"/>
      <c r="M414" s="111"/>
      <c r="N414" s="111"/>
      <c r="O414" s="111"/>
      <c r="P414" s="111"/>
    </row>
    <row r="415" spans="3:16" x14ac:dyDescent="0.2">
      <c r="C415" s="111"/>
      <c r="D415" s="111"/>
      <c r="E415" s="111"/>
      <c r="F415" s="111"/>
      <c r="G415" s="111"/>
      <c r="H415" s="111"/>
      <c r="I415" s="111"/>
      <c r="J415" s="111"/>
      <c r="K415" s="111"/>
      <c r="L415" s="111"/>
      <c r="M415" s="111"/>
      <c r="N415" s="111"/>
      <c r="O415" s="111"/>
      <c r="P415" s="111"/>
    </row>
    <row r="416" spans="3:16" x14ac:dyDescent="0.2">
      <c r="C416" s="111"/>
      <c r="D416" s="111"/>
      <c r="E416" s="111"/>
      <c r="F416" s="111"/>
      <c r="G416" s="111"/>
      <c r="H416" s="111"/>
      <c r="I416" s="111"/>
      <c r="J416" s="111"/>
      <c r="K416" s="111"/>
      <c r="L416" s="111"/>
      <c r="M416" s="111"/>
      <c r="N416" s="111"/>
      <c r="O416" s="111"/>
      <c r="P416" s="111"/>
    </row>
    <row r="417" spans="3:16" x14ac:dyDescent="0.2">
      <c r="C417" s="111"/>
      <c r="D417" s="111"/>
      <c r="E417" s="111"/>
      <c r="F417" s="111"/>
      <c r="G417" s="111"/>
      <c r="H417" s="111"/>
      <c r="I417" s="111"/>
      <c r="J417" s="111"/>
      <c r="K417" s="111"/>
      <c r="L417" s="111"/>
      <c r="M417" s="111"/>
      <c r="N417" s="111"/>
      <c r="O417" s="111"/>
      <c r="P417" s="111"/>
    </row>
    <row r="418" spans="3:16" x14ac:dyDescent="0.2">
      <c r="C418" s="111"/>
      <c r="D418" s="111"/>
      <c r="E418" s="111"/>
      <c r="F418" s="111"/>
      <c r="G418" s="111"/>
      <c r="H418" s="111"/>
      <c r="I418" s="111"/>
      <c r="J418" s="111"/>
      <c r="K418" s="111"/>
      <c r="L418" s="111"/>
      <c r="M418" s="111"/>
      <c r="N418" s="111"/>
      <c r="O418" s="111"/>
      <c r="P418" s="111"/>
    </row>
    <row r="419" spans="3:16" x14ac:dyDescent="0.2">
      <c r="C419" s="111"/>
      <c r="D419" s="111"/>
      <c r="E419" s="111"/>
      <c r="F419" s="111"/>
      <c r="G419" s="111"/>
      <c r="H419" s="111"/>
      <c r="I419" s="111"/>
      <c r="J419" s="111"/>
      <c r="K419" s="111"/>
      <c r="L419" s="111"/>
      <c r="M419" s="111"/>
      <c r="N419" s="111"/>
      <c r="O419" s="111"/>
      <c r="P419" s="111"/>
    </row>
    <row r="420" spans="3:16" x14ac:dyDescent="0.2">
      <c r="C420" s="111"/>
      <c r="D420" s="111"/>
      <c r="E420" s="111"/>
      <c r="F420" s="111"/>
      <c r="G420" s="111"/>
      <c r="H420" s="111"/>
      <c r="I420" s="111"/>
      <c r="J420" s="111"/>
      <c r="K420" s="111"/>
      <c r="L420" s="111"/>
      <c r="M420" s="111"/>
      <c r="N420" s="111"/>
      <c r="O420" s="111"/>
      <c r="P420" s="111"/>
    </row>
    <row r="421" spans="3:16" x14ac:dyDescent="0.2">
      <c r="C421" s="111"/>
      <c r="D421" s="111"/>
      <c r="E421" s="111"/>
      <c r="F421" s="111"/>
      <c r="G421" s="111"/>
      <c r="H421" s="111"/>
      <c r="I421" s="111"/>
      <c r="J421" s="111"/>
      <c r="K421" s="111"/>
      <c r="L421" s="111"/>
      <c r="M421" s="111"/>
      <c r="N421" s="111"/>
      <c r="O421" s="111"/>
      <c r="P421" s="111"/>
    </row>
    <row r="422" spans="3:16" x14ac:dyDescent="0.2">
      <c r="C422" s="111"/>
      <c r="D422" s="111"/>
      <c r="E422" s="111"/>
      <c r="F422" s="111"/>
      <c r="G422" s="111"/>
      <c r="H422" s="111"/>
      <c r="I422" s="111"/>
      <c r="J422" s="111"/>
      <c r="K422" s="111"/>
      <c r="L422" s="111"/>
      <c r="M422" s="111"/>
      <c r="N422" s="111"/>
      <c r="O422" s="111"/>
      <c r="P422" s="111"/>
    </row>
    <row r="423" spans="3:16" x14ac:dyDescent="0.2">
      <c r="C423" s="111"/>
      <c r="D423" s="111"/>
      <c r="E423" s="111"/>
      <c r="F423" s="111"/>
      <c r="G423" s="111"/>
      <c r="H423" s="111"/>
      <c r="I423" s="111"/>
      <c r="J423" s="111"/>
      <c r="K423" s="111"/>
      <c r="L423" s="111"/>
      <c r="M423" s="111"/>
      <c r="N423" s="111"/>
      <c r="O423" s="111"/>
      <c r="P423" s="111"/>
    </row>
    <row r="424" spans="3:16" x14ac:dyDescent="0.2">
      <c r="C424" s="111"/>
      <c r="D424" s="111"/>
      <c r="E424" s="111"/>
      <c r="F424" s="111"/>
      <c r="G424" s="111"/>
      <c r="H424" s="111"/>
      <c r="I424" s="111"/>
      <c r="J424" s="111"/>
      <c r="K424" s="111"/>
      <c r="L424" s="111"/>
      <c r="M424" s="111"/>
      <c r="N424" s="111"/>
      <c r="O424" s="111"/>
      <c r="P424" s="111"/>
    </row>
    <row r="425" spans="3:16" x14ac:dyDescent="0.2">
      <c r="C425" s="111"/>
      <c r="D425" s="111"/>
      <c r="E425" s="111"/>
      <c r="F425" s="111"/>
      <c r="G425" s="111"/>
      <c r="H425" s="111"/>
      <c r="I425" s="111"/>
      <c r="J425" s="111"/>
      <c r="K425" s="111"/>
      <c r="L425" s="111"/>
      <c r="M425" s="111"/>
      <c r="N425" s="111"/>
      <c r="O425" s="111"/>
      <c r="P425" s="111"/>
    </row>
    <row r="426" spans="3:16" x14ac:dyDescent="0.2">
      <c r="C426" s="111"/>
      <c r="D426" s="111"/>
      <c r="E426" s="111"/>
      <c r="F426" s="111"/>
      <c r="G426" s="111"/>
      <c r="H426" s="111"/>
      <c r="I426" s="111"/>
      <c r="J426" s="111"/>
      <c r="K426" s="111"/>
      <c r="L426" s="111"/>
      <c r="M426" s="111"/>
      <c r="N426" s="111"/>
      <c r="O426" s="111"/>
      <c r="P426" s="111"/>
    </row>
    <row r="427" spans="3:16" x14ac:dyDescent="0.2">
      <c r="C427" s="111"/>
      <c r="D427" s="111"/>
      <c r="E427" s="111"/>
      <c r="F427" s="111"/>
      <c r="G427" s="111"/>
      <c r="H427" s="111"/>
      <c r="I427" s="111"/>
      <c r="J427" s="111"/>
      <c r="K427" s="111"/>
      <c r="L427" s="111"/>
      <c r="M427" s="111"/>
      <c r="N427" s="111"/>
      <c r="O427" s="111"/>
      <c r="P427" s="111"/>
    </row>
    <row r="428" spans="3:16" x14ac:dyDescent="0.2">
      <c r="C428" s="111"/>
      <c r="D428" s="111"/>
      <c r="E428" s="111"/>
      <c r="F428" s="111"/>
      <c r="G428" s="111"/>
      <c r="H428" s="111"/>
      <c r="I428" s="111"/>
      <c r="J428" s="111"/>
      <c r="K428" s="111"/>
      <c r="L428" s="111"/>
      <c r="M428" s="111"/>
      <c r="N428" s="111"/>
      <c r="O428" s="111"/>
      <c r="P428" s="111"/>
    </row>
    <row r="429" spans="3:16" x14ac:dyDescent="0.2">
      <c r="C429" s="111"/>
      <c r="D429" s="111"/>
      <c r="E429" s="111"/>
      <c r="F429" s="111"/>
      <c r="G429" s="111"/>
      <c r="H429" s="111"/>
      <c r="I429" s="111"/>
      <c r="J429" s="111"/>
      <c r="K429" s="111"/>
      <c r="L429" s="111"/>
      <c r="M429" s="111"/>
      <c r="N429" s="111"/>
      <c r="O429" s="111"/>
      <c r="P429" s="111"/>
    </row>
    <row r="430" spans="3:16" x14ac:dyDescent="0.2">
      <c r="C430" s="111"/>
      <c r="D430" s="111"/>
      <c r="E430" s="111"/>
      <c r="F430" s="111"/>
      <c r="G430" s="111"/>
      <c r="H430" s="111"/>
      <c r="I430" s="111"/>
      <c r="J430" s="111"/>
      <c r="K430" s="111"/>
      <c r="L430" s="111"/>
      <c r="M430" s="111"/>
      <c r="N430" s="111"/>
      <c r="O430" s="111"/>
      <c r="P430" s="111"/>
    </row>
    <row r="431" spans="3:16" x14ac:dyDescent="0.2">
      <c r="C431" s="111"/>
      <c r="D431" s="111"/>
      <c r="E431" s="111"/>
      <c r="F431" s="111"/>
      <c r="G431" s="111"/>
      <c r="H431" s="111"/>
      <c r="I431" s="111"/>
      <c r="J431" s="111"/>
      <c r="K431" s="111"/>
      <c r="L431" s="111"/>
      <c r="M431" s="111"/>
      <c r="N431" s="111"/>
      <c r="O431" s="111"/>
      <c r="P431" s="111"/>
    </row>
    <row r="432" spans="3:16" x14ac:dyDescent="0.2">
      <c r="C432" s="111"/>
      <c r="D432" s="111"/>
      <c r="E432" s="111"/>
      <c r="F432" s="111"/>
      <c r="G432" s="111"/>
      <c r="H432" s="111"/>
      <c r="I432" s="111"/>
      <c r="J432" s="111"/>
      <c r="K432" s="111"/>
      <c r="L432" s="111"/>
      <c r="M432" s="111"/>
      <c r="N432" s="111"/>
      <c r="O432" s="111"/>
      <c r="P432" s="111"/>
    </row>
    <row r="433" spans="3:16" x14ac:dyDescent="0.2">
      <c r="C433" s="111"/>
      <c r="D433" s="111"/>
      <c r="E433" s="111"/>
      <c r="F433" s="111"/>
      <c r="G433" s="111"/>
      <c r="H433" s="111"/>
      <c r="I433" s="111"/>
      <c r="J433" s="111"/>
      <c r="K433" s="111"/>
      <c r="L433" s="111"/>
      <c r="M433" s="111"/>
      <c r="N433" s="111"/>
      <c r="O433" s="111"/>
      <c r="P433" s="111"/>
    </row>
    <row r="434" spans="3:16" x14ac:dyDescent="0.2">
      <c r="C434" s="111"/>
      <c r="D434" s="111"/>
      <c r="E434" s="111"/>
      <c r="F434" s="111"/>
      <c r="G434" s="111"/>
      <c r="H434" s="111"/>
      <c r="I434" s="111"/>
      <c r="J434" s="111"/>
      <c r="K434" s="111"/>
      <c r="L434" s="111"/>
      <c r="M434" s="111"/>
      <c r="N434" s="111"/>
      <c r="O434" s="111"/>
      <c r="P434" s="111"/>
    </row>
    <row r="435" spans="3:16" x14ac:dyDescent="0.2">
      <c r="C435" s="111"/>
      <c r="D435" s="111"/>
      <c r="E435" s="111"/>
      <c r="F435" s="111"/>
      <c r="G435" s="111"/>
      <c r="H435" s="111"/>
      <c r="I435" s="111"/>
      <c r="J435" s="111"/>
      <c r="K435" s="111"/>
      <c r="L435" s="111"/>
      <c r="M435" s="111"/>
      <c r="N435" s="111"/>
      <c r="O435" s="111"/>
      <c r="P435" s="111"/>
    </row>
    <row r="436" spans="3:16" x14ac:dyDescent="0.2">
      <c r="C436" s="111"/>
      <c r="D436" s="111"/>
      <c r="E436" s="111"/>
      <c r="F436" s="111"/>
      <c r="G436" s="111"/>
      <c r="H436" s="111"/>
      <c r="I436" s="111"/>
      <c r="J436" s="111"/>
      <c r="K436" s="111"/>
      <c r="L436" s="111"/>
      <c r="M436" s="111"/>
      <c r="N436" s="111"/>
      <c r="O436" s="111"/>
      <c r="P436" s="111"/>
    </row>
    <row r="437" spans="3:16" x14ac:dyDescent="0.2">
      <c r="C437" s="111"/>
      <c r="D437" s="111"/>
      <c r="E437" s="111"/>
      <c r="F437" s="111"/>
      <c r="G437" s="111"/>
      <c r="H437" s="111"/>
      <c r="I437" s="111"/>
      <c r="J437" s="111"/>
      <c r="K437" s="111"/>
      <c r="L437" s="111"/>
      <c r="M437" s="111"/>
      <c r="N437" s="111"/>
      <c r="O437" s="111"/>
      <c r="P437" s="111"/>
    </row>
    <row r="438" spans="3:16" x14ac:dyDescent="0.2">
      <c r="C438" s="111"/>
      <c r="D438" s="111"/>
      <c r="E438" s="111"/>
      <c r="F438" s="111"/>
      <c r="G438" s="111"/>
      <c r="H438" s="111"/>
      <c r="I438" s="111"/>
      <c r="J438" s="111"/>
      <c r="K438" s="111"/>
      <c r="L438" s="111"/>
      <c r="M438" s="111"/>
      <c r="N438" s="111"/>
      <c r="O438" s="111"/>
      <c r="P438" s="111"/>
    </row>
    <row r="439" spans="3:16" x14ac:dyDescent="0.2">
      <c r="C439" s="111"/>
      <c r="D439" s="111"/>
      <c r="E439" s="111"/>
      <c r="F439" s="111"/>
      <c r="G439" s="111"/>
      <c r="H439" s="111"/>
      <c r="I439" s="111"/>
      <c r="J439" s="111"/>
      <c r="K439" s="111"/>
      <c r="L439" s="111"/>
      <c r="M439" s="111"/>
      <c r="N439" s="111"/>
      <c r="O439" s="111"/>
      <c r="P439" s="111"/>
    </row>
    <row r="440" spans="3:16" x14ac:dyDescent="0.2">
      <c r="C440" s="111"/>
      <c r="D440" s="111"/>
      <c r="E440" s="111"/>
      <c r="F440" s="111"/>
      <c r="G440" s="111"/>
      <c r="H440" s="111"/>
      <c r="I440" s="111"/>
      <c r="J440" s="111"/>
      <c r="K440" s="111"/>
      <c r="L440" s="111"/>
      <c r="M440" s="111"/>
      <c r="N440" s="111"/>
      <c r="O440" s="111"/>
      <c r="P440" s="111"/>
    </row>
    <row r="441" spans="3:16" x14ac:dyDescent="0.2">
      <c r="C441" s="111"/>
      <c r="D441" s="111"/>
      <c r="E441" s="111"/>
      <c r="F441" s="111"/>
      <c r="G441" s="111"/>
      <c r="H441" s="111"/>
      <c r="I441" s="111"/>
      <c r="J441" s="111"/>
      <c r="K441" s="111"/>
      <c r="L441" s="111"/>
      <c r="M441" s="111"/>
      <c r="N441" s="111"/>
      <c r="O441" s="111"/>
      <c r="P441" s="111"/>
    </row>
    <row r="442" spans="3:16" x14ac:dyDescent="0.2">
      <c r="C442" s="111"/>
      <c r="D442" s="111"/>
      <c r="E442" s="111"/>
      <c r="F442" s="111"/>
      <c r="G442" s="111"/>
      <c r="H442" s="111"/>
      <c r="I442" s="111"/>
      <c r="J442" s="111"/>
      <c r="K442" s="111"/>
      <c r="L442" s="111"/>
      <c r="M442" s="111"/>
      <c r="N442" s="111"/>
      <c r="O442" s="111"/>
      <c r="P442" s="111"/>
    </row>
    <row r="443" spans="3:16" x14ac:dyDescent="0.2">
      <c r="C443" s="111"/>
      <c r="D443" s="111"/>
      <c r="E443" s="111"/>
      <c r="F443" s="111"/>
      <c r="G443" s="111"/>
      <c r="H443" s="111"/>
      <c r="I443" s="111"/>
      <c r="J443" s="111"/>
      <c r="K443" s="111"/>
      <c r="L443" s="111"/>
      <c r="M443" s="111"/>
      <c r="N443" s="111"/>
      <c r="O443" s="111"/>
      <c r="P443" s="111"/>
    </row>
    <row r="444" spans="3:16" x14ac:dyDescent="0.2">
      <c r="C444" s="111"/>
      <c r="D444" s="111"/>
      <c r="E444" s="111"/>
      <c r="F444" s="111"/>
      <c r="G444" s="111"/>
      <c r="H444" s="111"/>
      <c r="I444" s="111"/>
      <c r="J444" s="111"/>
      <c r="K444" s="111"/>
      <c r="L444" s="111"/>
      <c r="M444" s="111"/>
      <c r="N444" s="111"/>
      <c r="O444" s="111"/>
      <c r="P444" s="111"/>
    </row>
    <row r="445" spans="3:16" x14ac:dyDescent="0.2">
      <c r="C445" s="111"/>
      <c r="D445" s="111"/>
      <c r="E445" s="111"/>
      <c r="F445" s="111"/>
      <c r="G445" s="111"/>
      <c r="H445" s="111"/>
      <c r="I445" s="111"/>
      <c r="J445" s="111"/>
      <c r="K445" s="111"/>
      <c r="L445" s="111"/>
      <c r="M445" s="111"/>
      <c r="N445" s="111"/>
      <c r="O445" s="111"/>
      <c r="P445" s="111"/>
    </row>
    <row r="446" spans="3:16" x14ac:dyDescent="0.2">
      <c r="C446" s="111"/>
      <c r="D446" s="111"/>
      <c r="E446" s="111"/>
      <c r="F446" s="111"/>
      <c r="G446" s="111"/>
      <c r="H446" s="111"/>
      <c r="I446" s="111"/>
      <c r="J446" s="111"/>
      <c r="K446" s="111"/>
      <c r="L446" s="111"/>
      <c r="M446" s="111"/>
      <c r="N446" s="111"/>
      <c r="O446" s="111"/>
      <c r="P446" s="111"/>
    </row>
    <row r="447" spans="3:16" x14ac:dyDescent="0.2">
      <c r="C447" s="111"/>
      <c r="D447" s="111"/>
      <c r="E447" s="111"/>
      <c r="F447" s="111"/>
      <c r="G447" s="111"/>
      <c r="H447" s="111"/>
      <c r="I447" s="111"/>
      <c r="J447" s="111"/>
      <c r="K447" s="111"/>
      <c r="L447" s="111"/>
      <c r="M447" s="111"/>
      <c r="N447" s="111"/>
      <c r="O447" s="111"/>
      <c r="P447" s="111"/>
    </row>
    <row r="448" spans="3:16" x14ac:dyDescent="0.2">
      <c r="C448" s="111"/>
      <c r="D448" s="111"/>
      <c r="E448" s="111"/>
      <c r="F448" s="111"/>
      <c r="G448" s="111"/>
      <c r="H448" s="111"/>
      <c r="I448" s="111"/>
      <c r="J448" s="111"/>
      <c r="K448" s="111"/>
      <c r="L448" s="111"/>
      <c r="M448" s="111"/>
      <c r="N448" s="111"/>
      <c r="O448" s="111"/>
      <c r="P448" s="111"/>
    </row>
    <row r="449" spans="3:16" x14ac:dyDescent="0.2">
      <c r="C449" s="111"/>
      <c r="D449" s="111"/>
      <c r="E449" s="111"/>
      <c r="F449" s="111"/>
      <c r="G449" s="111"/>
      <c r="H449" s="111"/>
      <c r="I449" s="111"/>
      <c r="J449" s="111"/>
      <c r="K449" s="111"/>
      <c r="L449" s="111"/>
      <c r="M449" s="111"/>
      <c r="N449" s="111"/>
      <c r="O449" s="111"/>
      <c r="P449" s="111"/>
    </row>
    <row r="450" spans="3:16" x14ac:dyDescent="0.2">
      <c r="C450" s="111"/>
      <c r="D450" s="111"/>
      <c r="E450" s="111"/>
      <c r="F450" s="111"/>
      <c r="G450" s="111"/>
      <c r="H450" s="111"/>
      <c r="I450" s="111"/>
      <c r="J450" s="111"/>
      <c r="K450" s="111"/>
      <c r="L450" s="111"/>
      <c r="M450" s="111"/>
      <c r="N450" s="111"/>
      <c r="O450" s="111"/>
      <c r="P450" s="111"/>
    </row>
    <row r="451" spans="3:16" x14ac:dyDescent="0.2">
      <c r="C451" s="111"/>
      <c r="D451" s="111"/>
      <c r="E451" s="111"/>
      <c r="F451" s="111"/>
      <c r="G451" s="111"/>
      <c r="H451" s="111"/>
      <c r="I451" s="111"/>
      <c r="J451" s="111"/>
      <c r="K451" s="111"/>
      <c r="L451" s="111"/>
      <c r="M451" s="111"/>
      <c r="N451" s="111"/>
      <c r="O451" s="111"/>
      <c r="P451" s="111"/>
    </row>
    <row r="452" spans="3:16" x14ac:dyDescent="0.2">
      <c r="C452" s="111"/>
      <c r="D452" s="111"/>
      <c r="E452" s="111"/>
      <c r="F452" s="111"/>
      <c r="G452" s="111"/>
      <c r="H452" s="111"/>
      <c r="I452" s="111"/>
      <c r="J452" s="111"/>
      <c r="K452" s="111"/>
      <c r="L452" s="111"/>
      <c r="M452" s="111"/>
      <c r="N452" s="111"/>
      <c r="O452" s="111"/>
      <c r="P452" s="111"/>
    </row>
    <row r="453" spans="3:16" x14ac:dyDescent="0.2">
      <c r="C453" s="111"/>
      <c r="D453" s="111"/>
      <c r="E453" s="111"/>
      <c r="F453" s="111"/>
      <c r="G453" s="111"/>
      <c r="H453" s="111"/>
      <c r="I453" s="111"/>
      <c r="J453" s="111"/>
      <c r="K453" s="111"/>
      <c r="L453" s="111"/>
      <c r="M453" s="111"/>
      <c r="N453" s="111"/>
      <c r="O453" s="111"/>
      <c r="P453" s="111"/>
    </row>
    <row r="454" spans="3:16" x14ac:dyDescent="0.2">
      <c r="C454" s="111"/>
      <c r="D454" s="111"/>
      <c r="E454" s="111"/>
      <c r="F454" s="111"/>
      <c r="G454" s="111"/>
      <c r="H454" s="111"/>
      <c r="I454" s="111"/>
      <c r="J454" s="111"/>
      <c r="K454" s="111"/>
      <c r="L454" s="111"/>
      <c r="M454" s="111"/>
      <c r="N454" s="111"/>
      <c r="O454" s="111"/>
      <c r="P454" s="111"/>
    </row>
    <row r="455" spans="3:16" x14ac:dyDescent="0.2">
      <c r="C455" s="111"/>
      <c r="D455" s="111"/>
      <c r="E455" s="111"/>
      <c r="F455" s="111"/>
      <c r="G455" s="111"/>
      <c r="H455" s="111"/>
      <c r="I455" s="111"/>
      <c r="J455" s="111"/>
      <c r="K455" s="111"/>
      <c r="L455" s="111"/>
      <c r="M455" s="111"/>
      <c r="N455" s="111"/>
      <c r="O455" s="111"/>
      <c r="P455" s="111"/>
    </row>
    <row r="456" spans="3:16" x14ac:dyDescent="0.2">
      <c r="C456" s="111"/>
      <c r="D456" s="111"/>
      <c r="E456" s="111"/>
      <c r="F456" s="111"/>
      <c r="G456" s="111"/>
      <c r="H456" s="111"/>
      <c r="I456" s="111"/>
      <c r="J456" s="111"/>
      <c r="K456" s="111"/>
      <c r="L456" s="111"/>
      <c r="M456" s="111"/>
      <c r="N456" s="111"/>
      <c r="O456" s="111"/>
      <c r="P456" s="111"/>
    </row>
    <row r="457" spans="3:16" x14ac:dyDescent="0.2">
      <c r="C457" s="111"/>
      <c r="D457" s="111"/>
      <c r="E457" s="111"/>
      <c r="F457" s="111"/>
      <c r="G457" s="111"/>
      <c r="H457" s="111"/>
      <c r="I457" s="111"/>
      <c r="J457" s="111"/>
      <c r="K457" s="111"/>
      <c r="L457" s="111"/>
      <c r="M457" s="111"/>
      <c r="N457" s="111"/>
      <c r="O457" s="111"/>
      <c r="P457" s="111"/>
    </row>
    <row r="458" spans="3:16" x14ac:dyDescent="0.2">
      <c r="C458" s="111"/>
      <c r="D458" s="111"/>
      <c r="E458" s="111"/>
      <c r="F458" s="111"/>
      <c r="G458" s="111"/>
      <c r="H458" s="111"/>
      <c r="I458" s="111"/>
      <c r="J458" s="111"/>
      <c r="K458" s="111"/>
      <c r="L458" s="111"/>
      <c r="M458" s="111"/>
      <c r="N458" s="111"/>
      <c r="O458" s="111"/>
      <c r="P458" s="111"/>
    </row>
    <row r="459" spans="3:16" x14ac:dyDescent="0.2">
      <c r="C459" s="111"/>
      <c r="D459" s="111"/>
      <c r="E459" s="111"/>
      <c r="F459" s="111"/>
      <c r="G459" s="111"/>
      <c r="H459" s="111"/>
      <c r="I459" s="111"/>
      <c r="J459" s="111"/>
      <c r="K459" s="111"/>
      <c r="L459" s="111"/>
      <c r="M459" s="111"/>
      <c r="N459" s="111"/>
      <c r="O459" s="111"/>
      <c r="P459" s="111"/>
    </row>
    <row r="460" spans="3:16" x14ac:dyDescent="0.2">
      <c r="C460" s="111"/>
      <c r="D460" s="111"/>
      <c r="E460" s="111"/>
      <c r="F460" s="111"/>
      <c r="G460" s="111"/>
      <c r="H460" s="111"/>
      <c r="I460" s="111"/>
      <c r="J460" s="111"/>
      <c r="K460" s="111"/>
      <c r="L460" s="111"/>
      <c r="M460" s="111"/>
      <c r="N460" s="111"/>
      <c r="O460" s="111"/>
      <c r="P460" s="111"/>
    </row>
    <row r="461" spans="3:16" x14ac:dyDescent="0.2">
      <c r="C461" s="111"/>
      <c r="D461" s="111"/>
      <c r="E461" s="111"/>
      <c r="F461" s="111"/>
      <c r="G461" s="111"/>
      <c r="H461" s="111"/>
      <c r="I461" s="111"/>
      <c r="J461" s="111"/>
      <c r="K461" s="111"/>
      <c r="L461" s="111"/>
      <c r="M461" s="111"/>
      <c r="N461" s="111"/>
      <c r="O461" s="111"/>
      <c r="P461" s="111"/>
    </row>
    <row r="462" spans="3:16" x14ac:dyDescent="0.2">
      <c r="C462" s="111"/>
      <c r="D462" s="111"/>
      <c r="E462" s="111"/>
      <c r="F462" s="111"/>
      <c r="G462" s="111"/>
      <c r="H462" s="111"/>
      <c r="I462" s="111"/>
      <c r="J462" s="111"/>
      <c r="K462" s="111"/>
      <c r="L462" s="111"/>
      <c r="M462" s="111"/>
      <c r="N462" s="111"/>
      <c r="O462" s="111"/>
      <c r="P462" s="111"/>
    </row>
    <row r="463" spans="3:16" x14ac:dyDescent="0.2">
      <c r="C463" s="111"/>
      <c r="D463" s="111"/>
      <c r="E463" s="111"/>
      <c r="F463" s="111"/>
      <c r="G463" s="111"/>
      <c r="H463" s="111"/>
      <c r="I463" s="111"/>
      <c r="J463" s="111"/>
      <c r="K463" s="111"/>
      <c r="L463" s="111"/>
      <c r="M463" s="111"/>
      <c r="N463" s="111"/>
      <c r="O463" s="111"/>
      <c r="P463" s="111"/>
    </row>
    <row r="464" spans="3:16" x14ac:dyDescent="0.2">
      <c r="C464" s="111"/>
      <c r="D464" s="111"/>
      <c r="E464" s="111"/>
      <c r="F464" s="111"/>
      <c r="G464" s="111"/>
      <c r="H464" s="111"/>
      <c r="I464" s="111"/>
      <c r="J464" s="111"/>
      <c r="K464" s="111"/>
      <c r="L464" s="111"/>
      <c r="M464" s="111"/>
      <c r="N464" s="111"/>
      <c r="O464" s="111"/>
      <c r="P464" s="111"/>
    </row>
    <row r="465" spans="3:16" x14ac:dyDescent="0.2">
      <c r="C465" s="111"/>
      <c r="D465" s="111"/>
      <c r="E465" s="111"/>
      <c r="F465" s="111"/>
      <c r="G465" s="111"/>
      <c r="H465" s="111"/>
      <c r="I465" s="111"/>
      <c r="J465" s="111"/>
      <c r="K465" s="111"/>
      <c r="L465" s="111"/>
      <c r="M465" s="111"/>
      <c r="N465" s="111"/>
      <c r="O465" s="111"/>
      <c r="P465" s="111"/>
    </row>
    <row r="466" spans="3:16" x14ac:dyDescent="0.2">
      <c r="C466" s="111"/>
      <c r="D466" s="111"/>
      <c r="E466" s="111"/>
      <c r="F466" s="111"/>
      <c r="G466" s="111"/>
      <c r="H466" s="111"/>
      <c r="I466" s="111"/>
      <c r="J466" s="111"/>
      <c r="K466" s="111"/>
      <c r="L466" s="111"/>
      <c r="M466" s="111"/>
      <c r="N466" s="111"/>
      <c r="O466" s="111"/>
      <c r="P466" s="111"/>
    </row>
    <row r="467" spans="3:16" x14ac:dyDescent="0.2">
      <c r="C467" s="111"/>
      <c r="D467" s="111"/>
      <c r="E467" s="111"/>
      <c r="F467" s="111"/>
      <c r="G467" s="111"/>
      <c r="H467" s="111"/>
      <c r="I467" s="111"/>
      <c r="J467" s="111"/>
      <c r="K467" s="111"/>
      <c r="L467" s="111"/>
      <c r="M467" s="111"/>
      <c r="N467" s="111"/>
      <c r="O467" s="111"/>
      <c r="P467" s="111"/>
    </row>
    <row r="468" spans="3:16" x14ac:dyDescent="0.2">
      <c r="C468" s="111"/>
      <c r="D468" s="111"/>
      <c r="E468" s="111"/>
      <c r="F468" s="111"/>
      <c r="G468" s="111"/>
      <c r="H468" s="111"/>
      <c r="I468" s="111"/>
      <c r="J468" s="111"/>
      <c r="K468" s="111"/>
      <c r="L468" s="111"/>
      <c r="M468" s="111"/>
      <c r="N468" s="111"/>
      <c r="O468" s="111"/>
      <c r="P468" s="111"/>
    </row>
    <row r="469" spans="3:16" x14ac:dyDescent="0.2">
      <c r="C469" s="111"/>
      <c r="D469" s="111"/>
      <c r="E469" s="111"/>
      <c r="F469" s="111"/>
      <c r="G469" s="111"/>
      <c r="H469" s="111"/>
      <c r="I469" s="111"/>
      <c r="J469" s="111"/>
      <c r="K469" s="111"/>
      <c r="L469" s="111"/>
      <c r="M469" s="111"/>
      <c r="N469" s="111"/>
      <c r="O469" s="111"/>
      <c r="P469" s="111"/>
    </row>
    <row r="470" spans="3:16" x14ac:dyDescent="0.2">
      <c r="C470" s="111"/>
      <c r="D470" s="111"/>
      <c r="E470" s="111"/>
      <c r="F470" s="111"/>
      <c r="G470" s="111"/>
      <c r="H470" s="111"/>
      <c r="I470" s="111"/>
      <c r="J470" s="111"/>
      <c r="K470" s="111"/>
      <c r="L470" s="111"/>
      <c r="M470" s="111"/>
      <c r="N470" s="111"/>
      <c r="O470" s="111"/>
      <c r="P470" s="111"/>
    </row>
    <row r="471" spans="3:16" x14ac:dyDescent="0.2">
      <c r="C471" s="111"/>
      <c r="D471" s="111"/>
      <c r="E471" s="111"/>
      <c r="F471" s="111"/>
      <c r="G471" s="111"/>
      <c r="H471" s="111"/>
      <c r="I471" s="111"/>
      <c r="J471" s="111"/>
      <c r="K471" s="111"/>
      <c r="L471" s="111"/>
      <c r="M471" s="111"/>
      <c r="N471" s="111"/>
      <c r="O471" s="111"/>
      <c r="P471" s="111"/>
    </row>
    <row r="472" spans="3:16" x14ac:dyDescent="0.2">
      <c r="C472" s="111"/>
      <c r="D472" s="111"/>
      <c r="E472" s="111"/>
      <c r="F472" s="111"/>
      <c r="G472" s="111"/>
      <c r="H472" s="111"/>
      <c r="I472" s="111"/>
      <c r="J472" s="111"/>
      <c r="K472" s="111"/>
      <c r="L472" s="111"/>
      <c r="M472" s="111"/>
      <c r="N472" s="111"/>
      <c r="O472" s="111"/>
      <c r="P472" s="111"/>
    </row>
    <row r="473" spans="3:16" x14ac:dyDescent="0.2">
      <c r="C473" s="111"/>
      <c r="D473" s="111"/>
      <c r="E473" s="111"/>
      <c r="F473" s="111"/>
      <c r="G473" s="111"/>
      <c r="H473" s="111"/>
      <c r="I473" s="111"/>
      <c r="J473" s="111"/>
      <c r="K473" s="111"/>
      <c r="L473" s="111"/>
      <c r="M473" s="111"/>
      <c r="N473" s="111"/>
      <c r="O473" s="111"/>
      <c r="P473" s="111"/>
    </row>
    <row r="474" spans="3:16" x14ac:dyDescent="0.2">
      <c r="C474" s="111"/>
      <c r="D474" s="111"/>
      <c r="E474" s="111"/>
      <c r="F474" s="111"/>
      <c r="G474" s="111"/>
      <c r="H474" s="111"/>
      <c r="I474" s="111"/>
      <c r="J474" s="111"/>
      <c r="K474" s="111"/>
      <c r="L474" s="111"/>
      <c r="M474" s="111"/>
      <c r="N474" s="111"/>
      <c r="O474" s="111"/>
      <c r="P474" s="111"/>
    </row>
    <row r="475" spans="3:16" x14ac:dyDescent="0.2">
      <c r="C475" s="111"/>
      <c r="D475" s="111"/>
      <c r="E475" s="111"/>
      <c r="F475" s="111"/>
      <c r="G475" s="111"/>
      <c r="H475" s="111"/>
      <c r="I475" s="111"/>
      <c r="J475" s="111"/>
      <c r="K475" s="111"/>
      <c r="L475" s="111"/>
      <c r="M475" s="111"/>
      <c r="N475" s="111"/>
      <c r="O475" s="111"/>
      <c r="P475" s="111"/>
    </row>
    <row r="476" spans="3:16" x14ac:dyDescent="0.2">
      <c r="C476" s="111"/>
      <c r="D476" s="111"/>
      <c r="E476" s="111"/>
      <c r="F476" s="111"/>
      <c r="G476" s="111"/>
      <c r="H476" s="111"/>
      <c r="I476" s="111"/>
      <c r="J476" s="111"/>
      <c r="K476" s="111"/>
      <c r="L476" s="111"/>
      <c r="M476" s="111"/>
      <c r="N476" s="111"/>
      <c r="O476" s="111"/>
      <c r="P476" s="111"/>
    </row>
    <row r="477" spans="3:16" x14ac:dyDescent="0.2">
      <c r="C477" s="111"/>
      <c r="D477" s="111"/>
      <c r="E477" s="111"/>
      <c r="F477" s="111"/>
      <c r="G477" s="111"/>
      <c r="H477" s="111"/>
      <c r="I477" s="111"/>
      <c r="J477" s="111"/>
      <c r="K477" s="111"/>
      <c r="L477" s="111"/>
      <c r="M477" s="111"/>
      <c r="N477" s="111"/>
      <c r="O477" s="111"/>
      <c r="P477" s="111"/>
    </row>
    <row r="478" spans="3:16" x14ac:dyDescent="0.2">
      <c r="C478" s="111"/>
      <c r="D478" s="111"/>
      <c r="E478" s="111"/>
      <c r="F478" s="111"/>
      <c r="G478" s="111"/>
      <c r="H478" s="111"/>
      <c r="I478" s="111"/>
      <c r="J478" s="111"/>
      <c r="K478" s="111"/>
      <c r="L478" s="111"/>
      <c r="M478" s="111"/>
      <c r="N478" s="111"/>
      <c r="O478" s="111"/>
      <c r="P478" s="111"/>
    </row>
    <row r="479" spans="3:16" x14ac:dyDescent="0.2">
      <c r="C479" s="111"/>
      <c r="D479" s="111"/>
      <c r="E479" s="111"/>
      <c r="F479" s="111"/>
      <c r="G479" s="111"/>
      <c r="H479" s="111"/>
      <c r="I479" s="111"/>
      <c r="J479" s="111"/>
      <c r="K479" s="111"/>
      <c r="L479" s="111"/>
      <c r="M479" s="111"/>
      <c r="N479" s="111"/>
      <c r="O479" s="111"/>
      <c r="P479" s="111"/>
    </row>
    <row r="480" spans="3:16" x14ac:dyDescent="0.2">
      <c r="C480" s="111"/>
      <c r="D480" s="111"/>
      <c r="E480" s="111"/>
      <c r="F480" s="111"/>
      <c r="G480" s="111"/>
      <c r="H480" s="111"/>
      <c r="I480" s="111"/>
      <c r="J480" s="111"/>
      <c r="K480" s="111"/>
      <c r="L480" s="111"/>
      <c r="M480" s="111"/>
      <c r="N480" s="111"/>
      <c r="O480" s="111"/>
      <c r="P480" s="111"/>
    </row>
    <row r="481" spans="3:16" x14ac:dyDescent="0.2">
      <c r="C481" s="111"/>
      <c r="D481" s="111"/>
      <c r="E481" s="111"/>
      <c r="F481" s="111"/>
      <c r="G481" s="111"/>
      <c r="H481" s="111"/>
      <c r="I481" s="111"/>
      <c r="J481" s="111"/>
      <c r="K481" s="111"/>
      <c r="L481" s="111"/>
      <c r="M481" s="111"/>
      <c r="N481" s="111"/>
      <c r="O481" s="111"/>
      <c r="P481" s="111"/>
    </row>
    <row r="482" spans="3:16" x14ac:dyDescent="0.2">
      <c r="C482" s="111"/>
      <c r="D482" s="111"/>
      <c r="E482" s="111"/>
      <c r="F482" s="111"/>
      <c r="G482" s="111"/>
      <c r="H482" s="111"/>
      <c r="I482" s="111"/>
      <c r="J482" s="111"/>
      <c r="K482" s="111"/>
      <c r="L482" s="111"/>
      <c r="M482" s="111"/>
      <c r="N482" s="111"/>
      <c r="O482" s="111"/>
      <c r="P482" s="111"/>
    </row>
    <row r="483" spans="3:16" x14ac:dyDescent="0.2">
      <c r="C483" s="111"/>
      <c r="D483" s="111"/>
      <c r="E483" s="111"/>
      <c r="F483" s="111"/>
      <c r="G483" s="111"/>
      <c r="H483" s="111"/>
      <c r="I483" s="111"/>
      <c r="J483" s="111"/>
      <c r="K483" s="111"/>
      <c r="L483" s="111"/>
      <c r="M483" s="111"/>
      <c r="N483" s="111"/>
      <c r="O483" s="111"/>
      <c r="P483" s="111"/>
    </row>
    <row r="484" spans="3:16" x14ac:dyDescent="0.2">
      <c r="C484" s="111"/>
      <c r="D484" s="111"/>
      <c r="E484" s="111"/>
      <c r="F484" s="111"/>
      <c r="G484" s="111"/>
      <c r="H484" s="111"/>
      <c r="I484" s="111"/>
      <c r="J484" s="111"/>
      <c r="K484" s="111"/>
      <c r="L484" s="111"/>
      <c r="M484" s="111"/>
      <c r="N484" s="111"/>
      <c r="O484" s="111"/>
      <c r="P484" s="111"/>
    </row>
    <row r="485" spans="3:16" x14ac:dyDescent="0.2">
      <c r="C485" s="111"/>
      <c r="D485" s="111"/>
      <c r="E485" s="111"/>
      <c r="F485" s="111"/>
      <c r="G485" s="111"/>
      <c r="H485" s="111"/>
      <c r="I485" s="111"/>
      <c r="J485" s="111"/>
      <c r="K485" s="111"/>
      <c r="L485" s="111"/>
      <c r="M485" s="111"/>
      <c r="N485" s="111"/>
      <c r="O485" s="111"/>
      <c r="P485" s="111"/>
    </row>
    <row r="486" spans="3:16" x14ac:dyDescent="0.2">
      <c r="C486" s="111"/>
      <c r="D486" s="111"/>
      <c r="E486" s="111"/>
      <c r="F486" s="111"/>
      <c r="G486" s="111"/>
      <c r="H486" s="111"/>
      <c r="I486" s="111"/>
      <c r="J486" s="111"/>
      <c r="K486" s="111"/>
      <c r="L486" s="111"/>
      <c r="M486" s="111"/>
      <c r="N486" s="111"/>
      <c r="O486" s="111"/>
      <c r="P486" s="111"/>
    </row>
    <row r="487" spans="3:16" x14ac:dyDescent="0.2">
      <c r="C487" s="111"/>
      <c r="D487" s="111"/>
      <c r="E487" s="111"/>
      <c r="F487" s="111"/>
      <c r="G487" s="111"/>
      <c r="H487" s="111"/>
      <c r="I487" s="111"/>
      <c r="J487" s="111"/>
      <c r="K487" s="111"/>
      <c r="L487" s="111"/>
      <c r="M487" s="111"/>
      <c r="N487" s="111"/>
      <c r="O487" s="111"/>
      <c r="P487" s="111"/>
    </row>
    <row r="488" spans="3:16" x14ac:dyDescent="0.2">
      <c r="C488" s="111"/>
      <c r="D488" s="111"/>
      <c r="E488" s="111"/>
      <c r="F488" s="111"/>
      <c r="G488" s="111"/>
      <c r="H488" s="111"/>
      <c r="I488" s="111"/>
      <c r="J488" s="111"/>
      <c r="K488" s="111"/>
      <c r="L488" s="111"/>
      <c r="M488" s="111"/>
      <c r="N488" s="111"/>
      <c r="O488" s="111"/>
      <c r="P488" s="111"/>
    </row>
    <row r="489" spans="3:16" x14ac:dyDescent="0.2">
      <c r="C489" s="111"/>
      <c r="D489" s="111"/>
      <c r="E489" s="111"/>
      <c r="F489" s="111"/>
      <c r="G489" s="111"/>
      <c r="H489" s="111"/>
      <c r="I489" s="111"/>
      <c r="J489" s="111"/>
      <c r="K489" s="111"/>
      <c r="L489" s="111"/>
      <c r="M489" s="111"/>
      <c r="N489" s="111"/>
      <c r="O489" s="111"/>
      <c r="P489" s="111"/>
    </row>
    <row r="490" spans="3:16" x14ac:dyDescent="0.2">
      <c r="C490" s="111"/>
      <c r="D490" s="111"/>
      <c r="E490" s="111"/>
      <c r="F490" s="111"/>
      <c r="G490" s="111"/>
      <c r="H490" s="111"/>
      <c r="I490" s="111"/>
      <c r="J490" s="111"/>
      <c r="K490" s="111"/>
      <c r="L490" s="111"/>
      <c r="M490" s="111"/>
      <c r="N490" s="111"/>
      <c r="O490" s="111"/>
      <c r="P490" s="111"/>
    </row>
    <row r="491" spans="3:16" x14ac:dyDescent="0.2">
      <c r="C491" s="111"/>
      <c r="D491" s="111"/>
      <c r="E491" s="111"/>
      <c r="F491" s="111"/>
      <c r="G491" s="111"/>
      <c r="H491" s="111"/>
      <c r="I491" s="111"/>
      <c r="J491" s="111"/>
      <c r="K491" s="111"/>
      <c r="L491" s="111"/>
      <c r="M491" s="111"/>
      <c r="N491" s="111"/>
      <c r="O491" s="111"/>
      <c r="P491" s="111"/>
    </row>
    <row r="492" spans="3:16" x14ac:dyDescent="0.2">
      <c r="C492" s="111"/>
      <c r="D492" s="111"/>
      <c r="E492" s="111"/>
      <c r="F492" s="111"/>
      <c r="G492" s="111"/>
      <c r="H492" s="111"/>
      <c r="I492" s="111"/>
      <c r="J492" s="111"/>
      <c r="K492" s="111"/>
      <c r="L492" s="111"/>
      <c r="M492" s="111"/>
      <c r="N492" s="111"/>
      <c r="O492" s="111"/>
      <c r="P492" s="111"/>
    </row>
    <row r="493" spans="3:16" x14ac:dyDescent="0.2">
      <c r="C493" s="111"/>
      <c r="D493" s="111"/>
      <c r="E493" s="111"/>
      <c r="F493" s="111"/>
      <c r="G493" s="111"/>
      <c r="H493" s="111"/>
      <c r="I493" s="111"/>
      <c r="J493" s="111"/>
      <c r="K493" s="111"/>
      <c r="L493" s="111"/>
      <c r="M493" s="111"/>
      <c r="N493" s="111"/>
      <c r="O493" s="111"/>
      <c r="P493" s="111"/>
    </row>
    <row r="494" spans="3:16" x14ac:dyDescent="0.2">
      <c r="C494" s="111"/>
      <c r="D494" s="111"/>
      <c r="E494" s="111"/>
      <c r="F494" s="111"/>
      <c r="G494" s="111"/>
      <c r="H494" s="111"/>
      <c r="I494" s="111"/>
      <c r="J494" s="111"/>
      <c r="K494" s="111"/>
      <c r="L494" s="111"/>
      <c r="M494" s="111"/>
      <c r="N494" s="111"/>
      <c r="O494" s="111"/>
      <c r="P494" s="111"/>
    </row>
    <row r="495" spans="3:16" x14ac:dyDescent="0.2">
      <c r="C495" s="111"/>
      <c r="D495" s="111"/>
      <c r="E495" s="111"/>
      <c r="F495" s="111"/>
      <c r="G495" s="111"/>
      <c r="H495" s="111"/>
      <c r="I495" s="111"/>
      <c r="J495" s="111"/>
      <c r="K495" s="111"/>
      <c r="L495" s="111"/>
      <c r="M495" s="111"/>
      <c r="N495" s="111"/>
      <c r="O495" s="111"/>
      <c r="P495" s="111"/>
    </row>
    <row r="496" spans="3:16" x14ac:dyDescent="0.2">
      <c r="C496" s="111"/>
      <c r="D496" s="111"/>
      <c r="E496" s="111"/>
      <c r="F496" s="111"/>
      <c r="G496" s="111"/>
      <c r="H496" s="111"/>
      <c r="I496" s="111"/>
      <c r="J496" s="111"/>
      <c r="K496" s="111"/>
      <c r="L496" s="111"/>
      <c r="M496" s="111"/>
      <c r="N496" s="111"/>
      <c r="O496" s="111"/>
      <c r="P496" s="111"/>
    </row>
    <row r="497" spans="3:16" x14ac:dyDescent="0.2">
      <c r="C497" s="111"/>
      <c r="D497" s="111"/>
      <c r="E497" s="111"/>
      <c r="F497" s="111"/>
      <c r="G497" s="111"/>
      <c r="H497" s="111"/>
      <c r="I497" s="111"/>
      <c r="J497" s="111"/>
      <c r="K497" s="111"/>
      <c r="L497" s="111"/>
      <c r="M497" s="111"/>
      <c r="N497" s="111"/>
      <c r="O497" s="111"/>
      <c r="P497" s="111"/>
    </row>
    <row r="498" spans="3:16" x14ac:dyDescent="0.2">
      <c r="C498" s="111"/>
      <c r="D498" s="111"/>
      <c r="E498" s="111"/>
      <c r="F498" s="111"/>
      <c r="G498" s="111"/>
      <c r="H498" s="111"/>
      <c r="I498" s="111"/>
      <c r="J498" s="111"/>
      <c r="K498" s="111"/>
      <c r="L498" s="111"/>
      <c r="M498" s="111"/>
      <c r="N498" s="111"/>
      <c r="O498" s="111"/>
      <c r="P498" s="111"/>
    </row>
    <row r="499" spans="3:16" x14ac:dyDescent="0.2">
      <c r="C499" s="111"/>
      <c r="D499" s="111"/>
      <c r="E499" s="111"/>
      <c r="F499" s="111"/>
      <c r="G499" s="111"/>
      <c r="H499" s="111"/>
      <c r="I499" s="111"/>
      <c r="J499" s="111"/>
      <c r="K499" s="111"/>
      <c r="L499" s="111"/>
      <c r="M499" s="111"/>
      <c r="N499" s="111"/>
      <c r="O499" s="111"/>
      <c r="P499" s="111"/>
    </row>
    <row r="500" spans="3:16" x14ac:dyDescent="0.2">
      <c r="C500" s="111"/>
      <c r="D500" s="111"/>
      <c r="E500" s="111"/>
      <c r="F500" s="111"/>
      <c r="G500" s="111"/>
      <c r="H500" s="111"/>
      <c r="I500" s="111"/>
      <c r="J500" s="111"/>
      <c r="K500" s="111"/>
      <c r="L500" s="111"/>
      <c r="M500" s="111"/>
      <c r="N500" s="111"/>
      <c r="O500" s="111"/>
      <c r="P500" s="111"/>
    </row>
    <row r="501" spans="3:16" x14ac:dyDescent="0.2">
      <c r="C501" s="111"/>
      <c r="D501" s="111"/>
      <c r="E501" s="111"/>
      <c r="F501" s="111"/>
      <c r="G501" s="111"/>
      <c r="H501" s="111"/>
      <c r="I501" s="111"/>
      <c r="J501" s="111"/>
      <c r="K501" s="111"/>
      <c r="L501" s="111"/>
      <c r="M501" s="111"/>
      <c r="N501" s="111"/>
      <c r="O501" s="111"/>
      <c r="P501" s="111"/>
    </row>
    <row r="502" spans="3:16" x14ac:dyDescent="0.2">
      <c r="C502" s="111"/>
      <c r="D502" s="111"/>
      <c r="E502" s="111"/>
      <c r="F502" s="111"/>
      <c r="G502" s="111"/>
      <c r="H502" s="111"/>
      <c r="I502" s="111"/>
      <c r="J502" s="111"/>
      <c r="K502" s="111"/>
      <c r="L502" s="111"/>
      <c r="M502" s="111"/>
      <c r="N502" s="111"/>
      <c r="O502" s="111"/>
      <c r="P502" s="111"/>
    </row>
    <row r="503" spans="3:16" x14ac:dyDescent="0.2">
      <c r="C503" s="111"/>
      <c r="D503" s="111"/>
      <c r="E503" s="111"/>
      <c r="F503" s="111"/>
      <c r="G503" s="111"/>
      <c r="H503" s="111"/>
      <c r="I503" s="111"/>
      <c r="J503" s="111"/>
      <c r="K503" s="111"/>
      <c r="L503" s="111"/>
      <c r="M503" s="111"/>
      <c r="N503" s="111"/>
      <c r="O503" s="111"/>
      <c r="P503" s="111"/>
    </row>
    <row r="504" spans="3:16" x14ac:dyDescent="0.2">
      <c r="C504" s="111"/>
      <c r="D504" s="111"/>
      <c r="E504" s="111"/>
      <c r="F504" s="111"/>
      <c r="G504" s="111"/>
      <c r="H504" s="111"/>
      <c r="I504" s="111"/>
      <c r="J504" s="111"/>
      <c r="K504" s="111"/>
      <c r="L504" s="111"/>
      <c r="M504" s="111"/>
      <c r="N504" s="111"/>
      <c r="O504" s="111"/>
      <c r="P504" s="111"/>
    </row>
    <row r="505" spans="3:16" x14ac:dyDescent="0.2">
      <c r="C505" s="111"/>
      <c r="D505" s="111"/>
      <c r="E505" s="111"/>
      <c r="F505" s="111"/>
      <c r="G505" s="111"/>
      <c r="H505" s="111"/>
      <c r="I505" s="111"/>
      <c r="J505" s="111"/>
      <c r="K505" s="111"/>
      <c r="L505" s="111"/>
      <c r="M505" s="111"/>
      <c r="N505" s="111"/>
      <c r="O505" s="111"/>
      <c r="P505" s="111"/>
    </row>
    <row r="506" spans="3:16" x14ac:dyDescent="0.2">
      <c r="C506" s="111"/>
      <c r="D506" s="111"/>
      <c r="E506" s="111"/>
      <c r="F506" s="111"/>
      <c r="G506" s="111"/>
      <c r="H506" s="111"/>
      <c r="I506" s="111"/>
      <c r="J506" s="111"/>
      <c r="K506" s="111"/>
      <c r="L506" s="111"/>
      <c r="M506" s="111"/>
      <c r="N506" s="111"/>
      <c r="O506" s="111"/>
      <c r="P506" s="111"/>
    </row>
    <row r="507" spans="3:16" x14ac:dyDescent="0.2">
      <c r="C507" s="111"/>
      <c r="D507" s="111"/>
      <c r="E507" s="111"/>
      <c r="F507" s="111"/>
      <c r="G507" s="111"/>
      <c r="H507" s="111"/>
      <c r="I507" s="111"/>
      <c r="J507" s="111"/>
      <c r="K507" s="111"/>
      <c r="L507" s="111"/>
      <c r="M507" s="111"/>
      <c r="N507" s="111"/>
      <c r="O507" s="111"/>
      <c r="P507" s="111"/>
    </row>
    <row r="508" spans="3:16" x14ac:dyDescent="0.2">
      <c r="C508" s="111"/>
      <c r="D508" s="111"/>
      <c r="E508" s="111"/>
      <c r="F508" s="111"/>
      <c r="G508" s="111"/>
      <c r="H508" s="111"/>
      <c r="I508" s="111"/>
      <c r="J508" s="111"/>
      <c r="K508" s="111"/>
      <c r="L508" s="111"/>
      <c r="M508" s="111"/>
      <c r="N508" s="111"/>
      <c r="O508" s="111"/>
      <c r="P508" s="111"/>
    </row>
    <row r="509" spans="3:16" x14ac:dyDescent="0.2">
      <c r="C509" s="111"/>
      <c r="D509" s="111"/>
      <c r="E509" s="111"/>
      <c r="F509" s="111"/>
      <c r="G509" s="111"/>
      <c r="H509" s="111"/>
      <c r="I509" s="111"/>
      <c r="J509" s="111"/>
      <c r="K509" s="111"/>
      <c r="L509" s="111"/>
      <c r="M509" s="111"/>
      <c r="N509" s="111"/>
      <c r="O509" s="111"/>
      <c r="P509" s="111"/>
    </row>
    <row r="510" spans="3:16" x14ac:dyDescent="0.2">
      <c r="C510" s="111"/>
      <c r="D510" s="111"/>
      <c r="E510" s="111"/>
      <c r="F510" s="111"/>
      <c r="G510" s="111"/>
      <c r="H510" s="111"/>
      <c r="I510" s="111"/>
      <c r="J510" s="111"/>
      <c r="K510" s="111"/>
      <c r="L510" s="111"/>
      <c r="M510" s="111"/>
      <c r="N510" s="111"/>
      <c r="O510" s="111"/>
      <c r="P510" s="111"/>
    </row>
    <row r="511" spans="3:16" x14ac:dyDescent="0.2">
      <c r="C511" s="111"/>
      <c r="D511" s="111"/>
      <c r="E511" s="111"/>
      <c r="F511" s="111"/>
      <c r="G511" s="111"/>
      <c r="H511" s="111"/>
      <c r="I511" s="111"/>
      <c r="J511" s="111"/>
      <c r="K511" s="111"/>
      <c r="L511" s="111"/>
      <c r="M511" s="111"/>
      <c r="N511" s="111"/>
      <c r="O511" s="111"/>
      <c r="P511" s="111"/>
    </row>
    <row r="512" spans="3:16" x14ac:dyDescent="0.2">
      <c r="C512" s="111"/>
      <c r="D512" s="111"/>
      <c r="E512" s="111"/>
      <c r="F512" s="111"/>
      <c r="G512" s="111"/>
      <c r="H512" s="111"/>
      <c r="I512" s="111"/>
      <c r="J512" s="111"/>
      <c r="K512" s="111"/>
      <c r="L512" s="111"/>
      <c r="M512" s="111"/>
      <c r="N512" s="111"/>
      <c r="O512" s="111"/>
      <c r="P512" s="111"/>
    </row>
    <row r="513" spans="3:16" x14ac:dyDescent="0.2">
      <c r="C513" s="111"/>
      <c r="D513" s="111"/>
      <c r="E513" s="111"/>
      <c r="F513" s="111"/>
      <c r="G513" s="111"/>
      <c r="H513" s="111"/>
      <c r="I513" s="111"/>
      <c r="J513" s="111"/>
      <c r="K513" s="111"/>
      <c r="L513" s="111"/>
      <c r="M513" s="111"/>
      <c r="N513" s="111"/>
      <c r="O513" s="111"/>
      <c r="P513" s="111"/>
    </row>
    <row r="514" spans="3:16" x14ac:dyDescent="0.2">
      <c r="C514" s="111"/>
      <c r="D514" s="111"/>
      <c r="E514" s="111"/>
      <c r="F514" s="111"/>
      <c r="G514" s="111"/>
      <c r="H514" s="111"/>
      <c r="I514" s="111"/>
      <c r="J514" s="111"/>
      <c r="K514" s="111"/>
      <c r="L514" s="111"/>
      <c r="M514" s="111"/>
      <c r="N514" s="111"/>
      <c r="O514" s="111"/>
      <c r="P514" s="111"/>
    </row>
    <row r="515" spans="3:16" x14ac:dyDescent="0.2">
      <c r="C515" s="111"/>
      <c r="D515" s="111"/>
      <c r="E515" s="111"/>
      <c r="F515" s="111"/>
      <c r="G515" s="111"/>
      <c r="H515" s="111"/>
      <c r="I515" s="111"/>
      <c r="J515" s="111"/>
      <c r="K515" s="111"/>
      <c r="L515" s="111"/>
      <c r="M515" s="111"/>
      <c r="N515" s="111"/>
      <c r="O515" s="111"/>
      <c r="P515" s="111"/>
    </row>
    <row r="516" spans="3:16" x14ac:dyDescent="0.2">
      <c r="C516" s="111"/>
      <c r="D516" s="111"/>
      <c r="E516" s="111"/>
      <c r="F516" s="111"/>
      <c r="G516" s="111"/>
      <c r="H516" s="111"/>
      <c r="I516" s="111"/>
      <c r="J516" s="111"/>
      <c r="K516" s="111"/>
      <c r="L516" s="111"/>
      <c r="M516" s="111"/>
      <c r="N516" s="111"/>
      <c r="O516" s="111"/>
      <c r="P516" s="111"/>
    </row>
    <row r="517" spans="3:16" x14ac:dyDescent="0.2">
      <c r="C517" s="111"/>
      <c r="D517" s="111"/>
      <c r="E517" s="111"/>
      <c r="F517" s="111"/>
      <c r="G517" s="111"/>
      <c r="H517" s="111"/>
      <c r="I517" s="111"/>
      <c r="J517" s="111"/>
      <c r="K517" s="111"/>
      <c r="L517" s="111"/>
      <c r="M517" s="111"/>
      <c r="N517" s="111"/>
      <c r="O517" s="111"/>
      <c r="P517" s="111"/>
    </row>
    <row r="518" spans="3:16" x14ac:dyDescent="0.2">
      <c r="C518" s="111"/>
      <c r="D518" s="111"/>
      <c r="E518" s="111"/>
      <c r="F518" s="111"/>
      <c r="G518" s="111"/>
      <c r="H518" s="111"/>
      <c r="I518" s="111"/>
      <c r="J518" s="111"/>
      <c r="K518" s="111"/>
      <c r="L518" s="111"/>
      <c r="M518" s="111"/>
      <c r="N518" s="111"/>
      <c r="O518" s="111"/>
      <c r="P518" s="111"/>
    </row>
    <row r="519" spans="3:16" x14ac:dyDescent="0.2">
      <c r="C519" s="111"/>
      <c r="D519" s="111"/>
      <c r="E519" s="111"/>
      <c r="F519" s="111"/>
      <c r="G519" s="111"/>
      <c r="H519" s="111"/>
      <c r="I519" s="111"/>
      <c r="J519" s="111"/>
      <c r="K519" s="111"/>
      <c r="L519" s="111"/>
      <c r="M519" s="111"/>
      <c r="N519" s="111"/>
      <c r="O519" s="111"/>
      <c r="P519" s="111"/>
    </row>
    <row r="520" spans="3:16" x14ac:dyDescent="0.2">
      <c r="C520" s="111"/>
      <c r="D520" s="111"/>
      <c r="E520" s="111"/>
      <c r="F520" s="111"/>
      <c r="G520" s="111"/>
      <c r="H520" s="111"/>
      <c r="I520" s="111"/>
      <c r="J520" s="111"/>
      <c r="K520" s="111"/>
      <c r="L520" s="111"/>
      <c r="M520" s="111"/>
      <c r="N520" s="111"/>
      <c r="O520" s="111"/>
      <c r="P520" s="111"/>
    </row>
    <row r="521" spans="3:16" x14ac:dyDescent="0.2">
      <c r="C521" s="111"/>
      <c r="D521" s="111"/>
      <c r="E521" s="111"/>
      <c r="F521" s="111"/>
      <c r="G521" s="111"/>
      <c r="H521" s="111"/>
      <c r="I521" s="111"/>
      <c r="J521" s="111"/>
      <c r="K521" s="111"/>
      <c r="L521" s="111"/>
      <c r="M521" s="111"/>
      <c r="N521" s="111"/>
      <c r="O521" s="111"/>
      <c r="P521" s="111"/>
    </row>
    <row r="522" spans="3:16" x14ac:dyDescent="0.2">
      <c r="C522" s="111"/>
      <c r="D522" s="111"/>
      <c r="E522" s="111"/>
      <c r="F522" s="111"/>
      <c r="G522" s="111"/>
      <c r="H522" s="111"/>
      <c r="I522" s="111"/>
      <c r="J522" s="111"/>
      <c r="K522" s="111"/>
      <c r="L522" s="111"/>
      <c r="M522" s="111"/>
      <c r="N522" s="111"/>
      <c r="O522" s="111"/>
      <c r="P522" s="111"/>
    </row>
    <row r="523" spans="3:16" x14ac:dyDescent="0.2">
      <c r="C523" s="111"/>
      <c r="D523" s="111"/>
      <c r="E523" s="111"/>
      <c r="F523" s="111"/>
      <c r="G523" s="111"/>
      <c r="H523" s="111"/>
      <c r="I523" s="111"/>
      <c r="J523" s="111"/>
      <c r="K523" s="111"/>
      <c r="L523" s="111"/>
      <c r="M523" s="111"/>
      <c r="N523" s="111"/>
      <c r="O523" s="111"/>
      <c r="P523" s="111"/>
    </row>
    <row r="524" spans="3:16" x14ac:dyDescent="0.2">
      <c r="C524" s="111"/>
      <c r="D524" s="111"/>
      <c r="E524" s="111"/>
      <c r="F524" s="111"/>
      <c r="G524" s="111"/>
      <c r="H524" s="111"/>
      <c r="I524" s="111"/>
      <c r="J524" s="111"/>
      <c r="K524" s="111"/>
      <c r="L524" s="111"/>
      <c r="M524" s="111"/>
      <c r="N524" s="111"/>
      <c r="O524" s="111"/>
      <c r="P524" s="111"/>
    </row>
    <row r="525" spans="3:16" x14ac:dyDescent="0.2">
      <c r="C525" s="111"/>
      <c r="D525" s="111"/>
      <c r="E525" s="111"/>
      <c r="F525" s="111"/>
      <c r="G525" s="111"/>
      <c r="H525" s="111"/>
      <c r="I525" s="111"/>
      <c r="J525" s="111"/>
      <c r="K525" s="111"/>
      <c r="L525" s="111"/>
      <c r="M525" s="111"/>
      <c r="N525" s="111"/>
      <c r="O525" s="111"/>
      <c r="P525" s="111"/>
    </row>
    <row r="526" spans="3:16" x14ac:dyDescent="0.2">
      <c r="C526" s="111"/>
      <c r="D526" s="111"/>
      <c r="E526" s="111"/>
      <c r="F526" s="111"/>
      <c r="G526" s="111"/>
      <c r="H526" s="111"/>
      <c r="I526" s="111"/>
      <c r="J526" s="111"/>
      <c r="K526" s="111"/>
      <c r="L526" s="111"/>
      <c r="M526" s="111"/>
      <c r="N526" s="111"/>
      <c r="O526" s="111"/>
      <c r="P526" s="111"/>
    </row>
    <row r="527" spans="3:16" x14ac:dyDescent="0.2">
      <c r="C527" s="111"/>
      <c r="D527" s="111"/>
      <c r="E527" s="111"/>
      <c r="F527" s="111"/>
      <c r="G527" s="111"/>
      <c r="H527" s="111"/>
      <c r="I527" s="111"/>
      <c r="J527" s="111"/>
      <c r="K527" s="111"/>
      <c r="L527" s="111"/>
      <c r="M527" s="111"/>
      <c r="N527" s="111"/>
      <c r="O527" s="111"/>
      <c r="P527" s="111"/>
    </row>
    <row r="528" spans="3:16" x14ac:dyDescent="0.2">
      <c r="C528" s="111"/>
      <c r="D528" s="111"/>
      <c r="E528" s="111"/>
      <c r="F528" s="111"/>
      <c r="G528" s="111"/>
      <c r="H528" s="111"/>
      <c r="I528" s="111"/>
      <c r="J528" s="111"/>
      <c r="K528" s="111"/>
      <c r="L528" s="111"/>
      <c r="M528" s="111"/>
      <c r="N528" s="111"/>
      <c r="O528" s="111"/>
      <c r="P528" s="111"/>
    </row>
    <row r="529" spans="3:16" x14ac:dyDescent="0.2">
      <c r="C529" s="111"/>
      <c r="D529" s="111"/>
      <c r="E529" s="111"/>
      <c r="F529" s="111"/>
      <c r="G529" s="111"/>
      <c r="H529" s="111"/>
      <c r="I529" s="111"/>
      <c r="J529" s="111"/>
      <c r="K529" s="111"/>
      <c r="L529" s="111"/>
      <c r="M529" s="111"/>
      <c r="N529" s="111"/>
      <c r="O529" s="111"/>
      <c r="P529" s="111"/>
    </row>
    <row r="530" spans="3:16" x14ac:dyDescent="0.2">
      <c r="C530" s="111"/>
      <c r="D530" s="111"/>
      <c r="E530" s="111"/>
      <c r="F530" s="111"/>
      <c r="G530" s="111"/>
      <c r="H530" s="111"/>
      <c r="I530" s="111"/>
      <c r="J530" s="111"/>
      <c r="K530" s="111"/>
      <c r="L530" s="111"/>
      <c r="M530" s="111"/>
      <c r="N530" s="111"/>
      <c r="O530" s="111"/>
      <c r="P530" s="111"/>
    </row>
    <row r="531" spans="3:16" x14ac:dyDescent="0.2">
      <c r="C531" s="111"/>
      <c r="D531" s="111"/>
      <c r="E531" s="111"/>
      <c r="F531" s="111"/>
      <c r="G531" s="111"/>
      <c r="H531" s="111"/>
      <c r="I531" s="111"/>
      <c r="J531" s="111"/>
      <c r="K531" s="111"/>
      <c r="L531" s="111"/>
      <c r="M531" s="111"/>
      <c r="N531" s="111"/>
      <c r="O531" s="111"/>
      <c r="P531" s="111"/>
    </row>
    <row r="532" spans="3:16" x14ac:dyDescent="0.2">
      <c r="C532" s="111"/>
      <c r="D532" s="111"/>
      <c r="E532" s="111"/>
      <c r="F532" s="111"/>
      <c r="G532" s="111"/>
      <c r="H532" s="111"/>
      <c r="I532" s="111"/>
      <c r="J532" s="111"/>
      <c r="K532" s="111"/>
      <c r="L532" s="111"/>
      <c r="M532" s="111"/>
      <c r="N532" s="111"/>
      <c r="O532" s="111"/>
      <c r="P532" s="111"/>
    </row>
    <row r="533" spans="3:16" x14ac:dyDescent="0.2">
      <c r="C533" s="111"/>
      <c r="D533" s="111"/>
      <c r="E533" s="111"/>
      <c r="F533" s="111"/>
      <c r="G533" s="111"/>
      <c r="H533" s="111"/>
      <c r="I533" s="111"/>
      <c r="J533" s="111"/>
      <c r="K533" s="111"/>
      <c r="L533" s="111"/>
      <c r="M533" s="111"/>
      <c r="N533" s="111"/>
      <c r="O533" s="111"/>
      <c r="P533" s="111"/>
    </row>
    <row r="534" spans="3:16" x14ac:dyDescent="0.2">
      <c r="C534" s="111"/>
      <c r="D534" s="111"/>
      <c r="E534" s="111"/>
      <c r="F534" s="111"/>
      <c r="G534" s="111"/>
      <c r="H534" s="111"/>
      <c r="I534" s="111"/>
      <c r="J534" s="111"/>
      <c r="K534" s="111"/>
      <c r="L534" s="111"/>
      <c r="M534" s="111"/>
      <c r="N534" s="111"/>
      <c r="O534" s="111"/>
      <c r="P534" s="111"/>
    </row>
    <row r="535" spans="3:16" x14ac:dyDescent="0.2">
      <c r="C535" s="111"/>
      <c r="D535" s="111"/>
      <c r="E535" s="111"/>
      <c r="F535" s="111"/>
      <c r="G535" s="111"/>
      <c r="H535" s="111"/>
      <c r="I535" s="111"/>
      <c r="J535" s="111"/>
      <c r="K535" s="111"/>
      <c r="L535" s="111"/>
      <c r="M535" s="111"/>
      <c r="N535" s="111"/>
      <c r="O535" s="111"/>
      <c r="P535" s="111"/>
    </row>
    <row r="536" spans="3:16" x14ac:dyDescent="0.2">
      <c r="C536" s="111"/>
      <c r="D536" s="111"/>
      <c r="E536" s="111"/>
      <c r="F536" s="111"/>
      <c r="G536" s="111"/>
      <c r="H536" s="111"/>
      <c r="I536" s="111"/>
      <c r="J536" s="111"/>
      <c r="K536" s="111"/>
      <c r="L536" s="111"/>
      <c r="M536" s="111"/>
      <c r="N536" s="111"/>
      <c r="O536" s="111"/>
      <c r="P536" s="111"/>
    </row>
    <row r="537" spans="3:16" x14ac:dyDescent="0.2">
      <c r="C537" s="111"/>
      <c r="D537" s="111"/>
      <c r="E537" s="111"/>
      <c r="F537" s="111"/>
      <c r="G537" s="111"/>
      <c r="H537" s="111"/>
      <c r="I537" s="111"/>
      <c r="J537" s="111"/>
      <c r="K537" s="111"/>
      <c r="L537" s="111"/>
      <c r="M537" s="111"/>
      <c r="N537" s="111"/>
      <c r="O537" s="111"/>
      <c r="P537" s="111"/>
    </row>
    <row r="538" spans="3:16" x14ac:dyDescent="0.2">
      <c r="C538" s="111"/>
      <c r="D538" s="111"/>
      <c r="E538" s="111"/>
      <c r="F538" s="111"/>
      <c r="G538" s="111"/>
      <c r="H538" s="111"/>
      <c r="I538" s="111"/>
      <c r="J538" s="111"/>
      <c r="K538" s="111"/>
      <c r="L538" s="111"/>
      <c r="M538" s="111"/>
      <c r="N538" s="111"/>
      <c r="O538" s="111"/>
      <c r="P538" s="111"/>
    </row>
    <row r="539" spans="3:16" x14ac:dyDescent="0.2">
      <c r="C539" s="111"/>
      <c r="D539" s="111"/>
      <c r="E539" s="111"/>
      <c r="F539" s="111"/>
      <c r="G539" s="111"/>
      <c r="H539" s="111"/>
      <c r="I539" s="111"/>
      <c r="J539" s="111"/>
      <c r="K539" s="111"/>
      <c r="L539" s="111"/>
      <c r="M539" s="111"/>
      <c r="N539" s="111"/>
      <c r="O539" s="111"/>
      <c r="P539" s="111"/>
    </row>
    <row r="540" spans="3:16" x14ac:dyDescent="0.2">
      <c r="C540" s="111"/>
      <c r="D540" s="111"/>
      <c r="E540" s="111"/>
      <c r="F540" s="111"/>
      <c r="G540" s="111"/>
      <c r="H540" s="111"/>
      <c r="I540" s="111"/>
      <c r="J540" s="111"/>
      <c r="K540" s="111"/>
      <c r="L540" s="111"/>
      <c r="M540" s="111"/>
      <c r="N540" s="111"/>
      <c r="O540" s="111"/>
      <c r="P540" s="111"/>
    </row>
    <row r="541" spans="3:16" x14ac:dyDescent="0.2">
      <c r="C541" s="111"/>
      <c r="D541" s="111"/>
      <c r="E541" s="111"/>
      <c r="F541" s="111"/>
      <c r="G541" s="111"/>
      <c r="H541" s="111"/>
      <c r="I541" s="111"/>
      <c r="J541" s="111"/>
      <c r="K541" s="111"/>
      <c r="L541" s="111"/>
      <c r="M541" s="111"/>
      <c r="N541" s="111"/>
      <c r="O541" s="111"/>
      <c r="P541" s="111"/>
    </row>
    <row r="542" spans="3:16" x14ac:dyDescent="0.2">
      <c r="C542" s="111"/>
      <c r="D542" s="111"/>
      <c r="E542" s="111"/>
      <c r="F542" s="111"/>
      <c r="G542" s="111"/>
      <c r="H542" s="111"/>
      <c r="I542" s="111"/>
      <c r="J542" s="111"/>
      <c r="K542" s="111"/>
      <c r="L542" s="111"/>
      <c r="M542" s="111"/>
      <c r="N542" s="111"/>
      <c r="O542" s="111"/>
      <c r="P542" s="111"/>
    </row>
    <row r="543" spans="3:16" x14ac:dyDescent="0.2">
      <c r="C543" s="111"/>
      <c r="D543" s="111"/>
      <c r="E543" s="111"/>
      <c r="F543" s="111"/>
      <c r="G543" s="111"/>
      <c r="H543" s="111"/>
      <c r="I543" s="111"/>
      <c r="J543" s="111"/>
      <c r="K543" s="111"/>
      <c r="L543" s="111"/>
      <c r="M543" s="111"/>
      <c r="N543" s="111"/>
      <c r="O543" s="111"/>
      <c r="P543" s="111"/>
    </row>
    <row r="544" spans="3:16" x14ac:dyDescent="0.2">
      <c r="C544" s="111"/>
      <c r="D544" s="111"/>
      <c r="E544" s="111"/>
      <c r="F544" s="111"/>
      <c r="G544" s="111"/>
      <c r="H544" s="111"/>
      <c r="I544" s="111"/>
      <c r="J544" s="111"/>
      <c r="K544" s="111"/>
      <c r="L544" s="111"/>
      <c r="M544" s="111"/>
      <c r="N544" s="111"/>
      <c r="O544" s="111"/>
      <c r="P544" s="111"/>
    </row>
    <row r="545" spans="3:16" x14ac:dyDescent="0.2">
      <c r="C545" s="111"/>
      <c r="D545" s="111"/>
      <c r="E545" s="111"/>
      <c r="F545" s="111"/>
      <c r="G545" s="111"/>
      <c r="H545" s="111"/>
      <c r="I545" s="111"/>
      <c r="J545" s="111"/>
      <c r="K545" s="111"/>
      <c r="L545" s="111"/>
      <c r="M545" s="111"/>
      <c r="N545" s="111"/>
      <c r="O545" s="111"/>
      <c r="P545" s="111"/>
    </row>
    <row r="546" spans="3:16" x14ac:dyDescent="0.2">
      <c r="C546" s="111"/>
      <c r="D546" s="111"/>
      <c r="E546" s="111"/>
      <c r="F546" s="111"/>
      <c r="G546" s="111"/>
      <c r="H546" s="111"/>
      <c r="I546" s="111"/>
      <c r="J546" s="111"/>
      <c r="K546" s="111"/>
      <c r="L546" s="111"/>
      <c r="M546" s="111"/>
      <c r="N546" s="111"/>
      <c r="O546" s="111"/>
      <c r="P546" s="111"/>
    </row>
    <row r="547" spans="3:16" x14ac:dyDescent="0.2">
      <c r="C547" s="111"/>
      <c r="D547" s="111"/>
      <c r="E547" s="111"/>
      <c r="F547" s="111"/>
      <c r="G547" s="111"/>
      <c r="H547" s="111"/>
      <c r="I547" s="111"/>
      <c r="J547" s="111"/>
      <c r="K547" s="111"/>
      <c r="L547" s="111"/>
      <c r="M547" s="111"/>
      <c r="N547" s="111"/>
      <c r="O547" s="111"/>
      <c r="P547" s="111"/>
    </row>
    <row r="548" spans="3:16" x14ac:dyDescent="0.2">
      <c r="C548" s="111"/>
      <c r="D548" s="111"/>
      <c r="E548" s="111"/>
      <c r="F548" s="111"/>
      <c r="G548" s="111"/>
      <c r="H548" s="111"/>
      <c r="I548" s="111"/>
      <c r="J548" s="111"/>
      <c r="K548" s="111"/>
      <c r="L548" s="111"/>
      <c r="M548" s="111"/>
      <c r="N548" s="111"/>
      <c r="O548" s="111"/>
      <c r="P548" s="111"/>
    </row>
    <row r="549" spans="3:16" x14ac:dyDescent="0.2">
      <c r="C549" s="111"/>
      <c r="D549" s="111"/>
      <c r="E549" s="111"/>
      <c r="F549" s="111"/>
      <c r="G549" s="111"/>
      <c r="H549" s="111"/>
      <c r="I549" s="111"/>
      <c r="J549" s="111"/>
      <c r="K549" s="111"/>
      <c r="L549" s="111"/>
      <c r="M549" s="111"/>
      <c r="N549" s="111"/>
      <c r="O549" s="111"/>
      <c r="P549" s="111"/>
    </row>
    <row r="550" spans="3:16" x14ac:dyDescent="0.2">
      <c r="C550" s="111"/>
      <c r="D550" s="111"/>
      <c r="E550" s="111"/>
      <c r="F550" s="111"/>
      <c r="G550" s="111"/>
      <c r="H550" s="111"/>
      <c r="I550" s="111"/>
      <c r="J550" s="111"/>
      <c r="K550" s="111"/>
      <c r="L550" s="111"/>
      <c r="M550" s="111"/>
      <c r="N550" s="111"/>
      <c r="O550" s="111"/>
      <c r="P550" s="111"/>
    </row>
    <row r="551" spans="3:16" x14ac:dyDescent="0.2">
      <c r="C551" s="111"/>
      <c r="D551" s="111"/>
      <c r="E551" s="111"/>
      <c r="F551" s="111"/>
      <c r="G551" s="111"/>
      <c r="H551" s="111"/>
      <c r="I551" s="111"/>
      <c r="J551" s="111"/>
      <c r="K551" s="111"/>
      <c r="L551" s="111"/>
      <c r="M551" s="111"/>
      <c r="N551" s="111"/>
      <c r="O551" s="111"/>
      <c r="P551" s="111"/>
    </row>
    <row r="552" spans="3:16" x14ac:dyDescent="0.2">
      <c r="C552" s="111"/>
      <c r="D552" s="111"/>
      <c r="E552" s="111"/>
      <c r="F552" s="111"/>
      <c r="G552" s="111"/>
      <c r="H552" s="111"/>
      <c r="I552" s="111"/>
      <c r="J552" s="111"/>
      <c r="K552" s="111"/>
      <c r="L552" s="111"/>
      <c r="M552" s="111"/>
      <c r="N552" s="111"/>
      <c r="O552" s="111"/>
      <c r="P552" s="111"/>
    </row>
    <row r="553" spans="3:16" x14ac:dyDescent="0.2">
      <c r="C553" s="111"/>
      <c r="D553" s="111"/>
      <c r="E553" s="111"/>
      <c r="F553" s="111"/>
      <c r="G553" s="111"/>
      <c r="H553" s="111"/>
      <c r="I553" s="111"/>
      <c r="J553" s="111"/>
      <c r="K553" s="111"/>
      <c r="L553" s="111"/>
      <c r="M553" s="111"/>
      <c r="N553" s="111"/>
      <c r="O553" s="111"/>
      <c r="P553" s="111"/>
    </row>
    <row r="554" spans="3:16" x14ac:dyDescent="0.2">
      <c r="C554" s="111"/>
      <c r="D554" s="111"/>
      <c r="E554" s="111"/>
      <c r="F554" s="111"/>
      <c r="G554" s="111"/>
      <c r="H554" s="111"/>
      <c r="I554" s="111"/>
      <c r="J554" s="111"/>
      <c r="K554" s="111"/>
      <c r="L554" s="111"/>
      <c r="M554" s="111"/>
      <c r="N554" s="111"/>
      <c r="O554" s="111"/>
      <c r="P554" s="111"/>
    </row>
    <row r="555" spans="3:16" x14ac:dyDescent="0.2">
      <c r="C555" s="111"/>
      <c r="D555" s="111"/>
      <c r="E555" s="111"/>
      <c r="F555" s="111"/>
      <c r="G555" s="111"/>
      <c r="H555" s="111"/>
      <c r="I555" s="111"/>
      <c r="J555" s="111"/>
      <c r="K555" s="111"/>
      <c r="L555" s="111"/>
      <c r="M555" s="111"/>
      <c r="N555" s="111"/>
      <c r="O555" s="111"/>
      <c r="P555" s="111"/>
    </row>
    <row r="556" spans="3:16" x14ac:dyDescent="0.2">
      <c r="C556" s="111"/>
      <c r="D556" s="111"/>
      <c r="E556" s="111"/>
      <c r="F556" s="111"/>
      <c r="G556" s="111"/>
      <c r="H556" s="111"/>
      <c r="I556" s="111"/>
      <c r="J556" s="111"/>
      <c r="K556" s="111"/>
      <c r="L556" s="111"/>
      <c r="M556" s="111"/>
      <c r="N556" s="111"/>
      <c r="O556" s="111"/>
      <c r="P556" s="111"/>
    </row>
    <row r="557" spans="3:16" x14ac:dyDescent="0.2">
      <c r="C557" s="111"/>
      <c r="D557" s="111"/>
      <c r="E557" s="111"/>
      <c r="F557" s="111"/>
      <c r="G557" s="111"/>
      <c r="H557" s="111"/>
      <c r="I557" s="111"/>
      <c r="J557" s="111"/>
      <c r="K557" s="111"/>
      <c r="L557" s="111"/>
      <c r="M557" s="111"/>
      <c r="N557" s="111"/>
      <c r="O557" s="111"/>
      <c r="P557" s="111"/>
    </row>
    <row r="558" spans="3:16" x14ac:dyDescent="0.2">
      <c r="C558" s="111"/>
      <c r="D558" s="111"/>
      <c r="E558" s="111"/>
      <c r="F558" s="111"/>
      <c r="G558" s="111"/>
      <c r="H558" s="111"/>
      <c r="I558" s="111"/>
      <c r="J558" s="111"/>
      <c r="K558" s="111"/>
      <c r="L558" s="111"/>
      <c r="M558" s="111"/>
      <c r="N558" s="111"/>
      <c r="O558" s="111"/>
      <c r="P558" s="111"/>
    </row>
    <row r="559" spans="3:16" x14ac:dyDescent="0.2">
      <c r="C559" s="111"/>
      <c r="D559" s="111"/>
      <c r="E559" s="111"/>
      <c r="F559" s="111"/>
      <c r="G559" s="111"/>
      <c r="H559" s="111"/>
      <c r="I559" s="111"/>
      <c r="J559" s="111"/>
      <c r="K559" s="111"/>
      <c r="L559" s="111"/>
      <c r="M559" s="111"/>
      <c r="N559" s="111"/>
      <c r="O559" s="111"/>
      <c r="P559" s="111"/>
    </row>
    <row r="560" spans="3:16" x14ac:dyDescent="0.2">
      <c r="C560" s="111"/>
      <c r="D560" s="111"/>
      <c r="E560" s="111"/>
      <c r="F560" s="111"/>
      <c r="G560" s="111"/>
      <c r="H560" s="111"/>
      <c r="I560" s="111"/>
      <c r="J560" s="111"/>
      <c r="K560" s="111"/>
      <c r="L560" s="111"/>
      <c r="M560" s="111"/>
      <c r="N560" s="111"/>
      <c r="O560" s="111"/>
      <c r="P560" s="111"/>
    </row>
    <row r="561" spans="3:16" x14ac:dyDescent="0.2">
      <c r="C561" s="111"/>
      <c r="D561" s="111"/>
      <c r="E561" s="111"/>
      <c r="F561" s="111"/>
      <c r="G561" s="111"/>
      <c r="H561" s="111"/>
      <c r="I561" s="111"/>
      <c r="J561" s="111"/>
      <c r="K561" s="111"/>
      <c r="L561" s="111"/>
      <c r="M561" s="111"/>
      <c r="N561" s="111"/>
      <c r="O561" s="111"/>
      <c r="P561" s="111"/>
    </row>
    <row r="562" spans="3:16" x14ac:dyDescent="0.2">
      <c r="C562" s="111"/>
      <c r="D562" s="111"/>
      <c r="E562" s="111"/>
      <c r="F562" s="111"/>
      <c r="G562" s="111"/>
      <c r="H562" s="111"/>
      <c r="I562" s="111"/>
      <c r="J562" s="111"/>
      <c r="K562" s="111"/>
      <c r="L562" s="111"/>
      <c r="M562" s="111"/>
      <c r="N562" s="111"/>
      <c r="O562" s="111"/>
      <c r="P562" s="111"/>
    </row>
    <row r="563" spans="3:16" x14ac:dyDescent="0.2">
      <c r="C563" s="111"/>
      <c r="D563" s="111"/>
      <c r="E563" s="111"/>
      <c r="F563" s="111"/>
      <c r="G563" s="111"/>
      <c r="H563" s="111"/>
      <c r="I563" s="111"/>
      <c r="J563" s="111"/>
      <c r="K563" s="111"/>
      <c r="L563" s="111"/>
      <c r="M563" s="111"/>
      <c r="N563" s="111"/>
      <c r="O563" s="111"/>
      <c r="P563" s="111"/>
    </row>
    <row r="564" spans="3:16" x14ac:dyDescent="0.2">
      <c r="C564" s="111"/>
      <c r="D564" s="111"/>
      <c r="E564" s="111"/>
      <c r="F564" s="111"/>
      <c r="G564" s="111"/>
      <c r="H564" s="111"/>
      <c r="I564" s="111"/>
      <c r="J564" s="111"/>
      <c r="K564" s="111"/>
      <c r="L564" s="111"/>
      <c r="M564" s="111"/>
      <c r="N564" s="111"/>
      <c r="O564" s="111"/>
      <c r="P564" s="111"/>
    </row>
    <row r="565" spans="3:16" x14ac:dyDescent="0.2">
      <c r="C565" s="111"/>
      <c r="D565" s="111"/>
      <c r="E565" s="111"/>
      <c r="F565" s="111"/>
      <c r="G565" s="111"/>
      <c r="H565" s="111"/>
      <c r="I565" s="111"/>
      <c r="J565" s="111"/>
      <c r="K565" s="111"/>
      <c r="L565" s="111"/>
      <c r="M565" s="111"/>
      <c r="N565" s="111"/>
      <c r="O565" s="111"/>
      <c r="P565" s="111"/>
    </row>
    <row r="566" spans="3:16" x14ac:dyDescent="0.2">
      <c r="C566" s="111"/>
      <c r="D566" s="111"/>
      <c r="E566" s="111"/>
      <c r="F566" s="111"/>
      <c r="G566" s="111"/>
      <c r="H566" s="111"/>
      <c r="I566" s="111"/>
      <c r="J566" s="111"/>
      <c r="K566" s="111"/>
      <c r="L566" s="111"/>
      <c r="M566" s="111"/>
      <c r="N566" s="111"/>
      <c r="O566" s="111"/>
      <c r="P566" s="111"/>
    </row>
    <row r="567" spans="3:16" x14ac:dyDescent="0.2">
      <c r="C567" s="111"/>
      <c r="D567" s="111"/>
      <c r="E567" s="111"/>
      <c r="F567" s="111"/>
      <c r="G567" s="111"/>
      <c r="H567" s="111"/>
      <c r="I567" s="111"/>
      <c r="J567" s="111"/>
      <c r="K567" s="111"/>
      <c r="L567" s="111"/>
      <c r="M567" s="111"/>
      <c r="N567" s="111"/>
      <c r="O567" s="111"/>
      <c r="P567" s="111"/>
    </row>
    <row r="568" spans="3:16" x14ac:dyDescent="0.2">
      <c r="C568" s="111"/>
      <c r="D568" s="111"/>
      <c r="E568" s="111"/>
      <c r="F568" s="111"/>
      <c r="G568" s="111"/>
      <c r="H568" s="111"/>
      <c r="I568" s="111"/>
      <c r="J568" s="111"/>
      <c r="K568" s="111"/>
      <c r="L568" s="111"/>
      <c r="M568" s="111"/>
      <c r="N568" s="111"/>
      <c r="O568" s="111"/>
      <c r="P568" s="111"/>
    </row>
    <row r="569" spans="3:16" x14ac:dyDescent="0.2">
      <c r="C569" s="111"/>
      <c r="D569" s="111"/>
      <c r="E569" s="111"/>
      <c r="F569" s="111"/>
      <c r="G569" s="111"/>
      <c r="H569" s="111"/>
      <c r="I569" s="111"/>
      <c r="J569" s="111"/>
      <c r="K569" s="111"/>
      <c r="L569" s="111"/>
      <c r="M569" s="111"/>
      <c r="N569" s="111"/>
      <c r="O569" s="111"/>
      <c r="P569" s="111"/>
    </row>
    <row r="570" spans="3:16" x14ac:dyDescent="0.2">
      <c r="C570" s="111"/>
      <c r="D570" s="111"/>
      <c r="E570" s="111"/>
      <c r="F570" s="111"/>
      <c r="G570" s="111"/>
      <c r="H570" s="111"/>
      <c r="I570" s="111"/>
      <c r="J570" s="111"/>
      <c r="K570" s="111"/>
      <c r="L570" s="111"/>
      <c r="M570" s="111"/>
      <c r="N570" s="111"/>
      <c r="O570" s="111"/>
      <c r="P570" s="111"/>
    </row>
    <row r="571" spans="3:16" x14ac:dyDescent="0.2">
      <c r="C571" s="111"/>
      <c r="D571" s="111"/>
      <c r="E571" s="111"/>
      <c r="F571" s="111"/>
      <c r="G571" s="111"/>
      <c r="H571" s="111"/>
      <c r="I571" s="111"/>
      <c r="J571" s="111"/>
      <c r="K571" s="111"/>
      <c r="L571" s="111"/>
      <c r="M571" s="111"/>
      <c r="N571" s="111"/>
      <c r="O571" s="111"/>
      <c r="P571" s="111"/>
    </row>
    <row r="572" spans="3:16" x14ac:dyDescent="0.2">
      <c r="C572" s="111"/>
      <c r="D572" s="111"/>
      <c r="E572" s="111"/>
      <c r="F572" s="111"/>
      <c r="G572" s="111"/>
      <c r="H572" s="111"/>
      <c r="I572" s="111"/>
      <c r="J572" s="111"/>
      <c r="K572" s="111"/>
      <c r="L572" s="111"/>
      <c r="M572" s="111"/>
      <c r="N572" s="111"/>
      <c r="O572" s="111"/>
      <c r="P572" s="111"/>
    </row>
    <row r="573" spans="3:16" x14ac:dyDescent="0.2">
      <c r="C573" s="111"/>
      <c r="D573" s="111"/>
      <c r="E573" s="111"/>
      <c r="F573" s="111"/>
      <c r="G573" s="111"/>
      <c r="H573" s="111"/>
      <c r="I573" s="111"/>
      <c r="J573" s="111"/>
      <c r="K573" s="111"/>
      <c r="L573" s="111"/>
      <c r="M573" s="111"/>
      <c r="N573" s="111"/>
      <c r="O573" s="111"/>
      <c r="P573" s="111"/>
    </row>
    <row r="574" spans="3:16" x14ac:dyDescent="0.2">
      <c r="C574" s="111"/>
      <c r="D574" s="111"/>
      <c r="E574" s="111"/>
      <c r="F574" s="111"/>
      <c r="G574" s="111"/>
      <c r="H574" s="111"/>
      <c r="I574" s="111"/>
      <c r="J574" s="111"/>
      <c r="K574" s="111"/>
      <c r="L574" s="111"/>
      <c r="M574" s="111"/>
      <c r="N574" s="111"/>
      <c r="O574" s="111"/>
      <c r="P574" s="111"/>
    </row>
    <row r="575" spans="3:16" x14ac:dyDescent="0.2">
      <c r="C575" s="111"/>
      <c r="D575" s="111"/>
      <c r="E575" s="111"/>
      <c r="F575" s="111"/>
      <c r="G575" s="111"/>
      <c r="H575" s="111"/>
      <c r="I575" s="111"/>
      <c r="J575" s="111"/>
      <c r="K575" s="111"/>
      <c r="L575" s="111"/>
      <c r="M575" s="111"/>
      <c r="N575" s="111"/>
      <c r="O575" s="111"/>
      <c r="P575" s="111"/>
    </row>
    <row r="576" spans="3:16" x14ac:dyDescent="0.2">
      <c r="C576" s="111"/>
      <c r="D576" s="111"/>
      <c r="E576" s="111"/>
      <c r="F576" s="111"/>
      <c r="G576" s="111"/>
      <c r="H576" s="111"/>
      <c r="I576" s="111"/>
      <c r="J576" s="111"/>
      <c r="K576" s="111"/>
      <c r="L576" s="111"/>
      <c r="M576" s="111"/>
      <c r="N576" s="111"/>
      <c r="O576" s="111"/>
      <c r="P576" s="111"/>
    </row>
    <row r="577" spans="3:16" x14ac:dyDescent="0.2">
      <c r="C577" s="111"/>
      <c r="D577" s="111"/>
      <c r="E577" s="111"/>
      <c r="F577" s="111"/>
      <c r="G577" s="111"/>
      <c r="H577" s="111"/>
      <c r="I577" s="111"/>
      <c r="J577" s="111"/>
      <c r="K577" s="111"/>
      <c r="L577" s="111"/>
      <c r="M577" s="111"/>
      <c r="N577" s="111"/>
      <c r="O577" s="111"/>
      <c r="P577" s="111"/>
    </row>
    <row r="578" spans="3:16" x14ac:dyDescent="0.2">
      <c r="C578" s="111"/>
      <c r="D578" s="111"/>
      <c r="E578" s="111"/>
      <c r="F578" s="111"/>
      <c r="G578" s="111"/>
      <c r="H578" s="111"/>
      <c r="I578" s="111"/>
      <c r="J578" s="111"/>
      <c r="K578" s="111"/>
      <c r="L578" s="111"/>
      <c r="M578" s="111"/>
      <c r="N578" s="111"/>
      <c r="O578" s="111"/>
      <c r="P578" s="111"/>
    </row>
    <row r="579" spans="3:16" x14ac:dyDescent="0.2">
      <c r="C579" s="111"/>
      <c r="D579" s="111"/>
      <c r="E579" s="111"/>
      <c r="F579" s="111"/>
      <c r="G579" s="111"/>
      <c r="H579" s="111"/>
      <c r="I579" s="111"/>
      <c r="J579" s="111"/>
      <c r="K579" s="111"/>
      <c r="L579" s="111"/>
      <c r="M579" s="111"/>
      <c r="N579" s="111"/>
      <c r="O579" s="111"/>
      <c r="P579" s="111"/>
    </row>
    <row r="580" spans="3:16" x14ac:dyDescent="0.2">
      <c r="C580" s="111"/>
      <c r="D580" s="111"/>
      <c r="E580" s="111"/>
      <c r="F580" s="111"/>
      <c r="G580" s="111"/>
      <c r="H580" s="111"/>
      <c r="I580" s="111"/>
      <c r="J580" s="111"/>
      <c r="K580" s="111"/>
      <c r="L580" s="111"/>
      <c r="M580" s="111"/>
      <c r="N580" s="111"/>
      <c r="O580" s="111"/>
      <c r="P580" s="111"/>
    </row>
    <row r="581" spans="3:16" x14ac:dyDescent="0.2">
      <c r="C581" s="111"/>
      <c r="D581" s="111"/>
      <c r="E581" s="111"/>
      <c r="F581" s="111"/>
      <c r="G581" s="111"/>
      <c r="H581" s="111"/>
      <c r="I581" s="111"/>
      <c r="J581" s="111"/>
      <c r="K581" s="111"/>
      <c r="L581" s="111"/>
      <c r="M581" s="111"/>
      <c r="N581" s="111"/>
      <c r="O581" s="111"/>
      <c r="P581" s="111"/>
    </row>
    <row r="582" spans="3:16" x14ac:dyDescent="0.2">
      <c r="C582" s="111"/>
      <c r="D582" s="111"/>
      <c r="E582" s="111"/>
      <c r="F582" s="111"/>
      <c r="G582" s="111"/>
      <c r="H582" s="111"/>
      <c r="I582" s="111"/>
      <c r="J582" s="111"/>
      <c r="K582" s="111"/>
      <c r="L582" s="111"/>
      <c r="M582" s="111"/>
      <c r="N582" s="111"/>
      <c r="O582" s="111"/>
      <c r="P582" s="111"/>
    </row>
    <row r="583" spans="3:16" x14ac:dyDescent="0.2">
      <c r="C583" s="111"/>
      <c r="D583" s="111"/>
      <c r="E583" s="111"/>
      <c r="F583" s="111"/>
      <c r="G583" s="111"/>
      <c r="H583" s="111"/>
      <c r="I583" s="111"/>
      <c r="J583" s="111"/>
      <c r="K583" s="111"/>
      <c r="L583" s="111"/>
      <c r="M583" s="111"/>
      <c r="N583" s="111"/>
      <c r="O583" s="111"/>
      <c r="P583" s="111"/>
    </row>
    <row r="584" spans="3:16" x14ac:dyDescent="0.2">
      <c r="C584" s="111"/>
      <c r="D584" s="111"/>
      <c r="E584" s="111"/>
      <c r="F584" s="111"/>
      <c r="G584" s="111"/>
      <c r="H584" s="111"/>
      <c r="I584" s="111"/>
      <c r="J584" s="111"/>
      <c r="K584" s="111"/>
      <c r="L584" s="111"/>
      <c r="M584" s="111"/>
      <c r="N584" s="111"/>
      <c r="O584" s="111"/>
      <c r="P584" s="111"/>
    </row>
    <row r="585" spans="3:16" x14ac:dyDescent="0.2">
      <c r="C585" s="111"/>
      <c r="D585" s="111"/>
      <c r="E585" s="111"/>
      <c r="F585" s="111"/>
      <c r="G585" s="111"/>
      <c r="H585" s="111"/>
      <c r="I585" s="111"/>
      <c r="J585" s="111"/>
      <c r="K585" s="111"/>
      <c r="L585" s="111"/>
      <c r="M585" s="111"/>
      <c r="N585" s="111"/>
      <c r="O585" s="111"/>
      <c r="P585" s="111"/>
    </row>
    <row r="586" spans="3:16" x14ac:dyDescent="0.2">
      <c r="C586" s="111"/>
      <c r="D586" s="111"/>
      <c r="E586" s="111"/>
      <c r="F586" s="111"/>
      <c r="G586" s="111"/>
      <c r="H586" s="111"/>
      <c r="I586" s="111"/>
      <c r="J586" s="111"/>
      <c r="K586" s="111"/>
      <c r="L586" s="111"/>
      <c r="M586" s="111"/>
      <c r="N586" s="111"/>
      <c r="O586" s="111"/>
      <c r="P586" s="111"/>
    </row>
    <row r="587" spans="3:16" x14ac:dyDescent="0.2">
      <c r="C587" s="111"/>
      <c r="D587" s="111"/>
      <c r="E587" s="111"/>
      <c r="F587" s="111"/>
      <c r="G587" s="111"/>
      <c r="H587" s="111"/>
      <c r="I587" s="111"/>
      <c r="J587" s="111"/>
      <c r="K587" s="111"/>
      <c r="L587" s="111"/>
      <c r="M587" s="111"/>
      <c r="N587" s="111"/>
      <c r="O587" s="111"/>
      <c r="P587" s="111"/>
    </row>
    <row r="588" spans="3:16" x14ac:dyDescent="0.2">
      <c r="C588" s="111"/>
      <c r="D588" s="111"/>
      <c r="E588" s="111"/>
      <c r="F588" s="111"/>
      <c r="G588" s="111"/>
      <c r="H588" s="111"/>
      <c r="I588" s="111"/>
      <c r="J588" s="111"/>
      <c r="K588" s="111"/>
      <c r="L588" s="111"/>
      <c r="M588" s="111"/>
      <c r="N588" s="111"/>
      <c r="O588" s="111"/>
      <c r="P588" s="111"/>
    </row>
    <row r="589" spans="3:16" x14ac:dyDescent="0.2">
      <c r="C589" s="111"/>
      <c r="D589" s="111"/>
      <c r="E589" s="111"/>
      <c r="F589" s="111"/>
      <c r="G589" s="111"/>
      <c r="H589" s="111"/>
      <c r="I589" s="111"/>
      <c r="J589" s="111"/>
      <c r="K589" s="111"/>
      <c r="L589" s="111"/>
      <c r="M589" s="111"/>
      <c r="N589" s="111"/>
      <c r="O589" s="111"/>
      <c r="P589" s="111"/>
    </row>
    <row r="590" spans="3:16" x14ac:dyDescent="0.2">
      <c r="C590" s="111"/>
      <c r="D590" s="111"/>
      <c r="E590" s="111"/>
      <c r="F590" s="111"/>
      <c r="G590" s="111"/>
      <c r="H590" s="111"/>
      <c r="I590" s="111"/>
      <c r="J590" s="111"/>
      <c r="K590" s="111"/>
      <c r="L590" s="111"/>
      <c r="M590" s="111"/>
      <c r="N590" s="111"/>
      <c r="O590" s="111"/>
      <c r="P590" s="111"/>
    </row>
    <row r="591" spans="3:16" x14ac:dyDescent="0.2">
      <c r="C591" s="111"/>
      <c r="D591" s="111"/>
      <c r="E591" s="111"/>
      <c r="F591" s="111"/>
      <c r="G591" s="111"/>
      <c r="H591" s="111"/>
      <c r="I591" s="111"/>
      <c r="J591" s="111"/>
      <c r="K591" s="111"/>
      <c r="L591" s="111"/>
      <c r="M591" s="111"/>
      <c r="N591" s="111"/>
      <c r="O591" s="111"/>
      <c r="P591" s="111"/>
    </row>
    <row r="592" spans="3:16" x14ac:dyDescent="0.2">
      <c r="C592" s="111"/>
      <c r="D592" s="111"/>
      <c r="E592" s="111"/>
      <c r="F592" s="111"/>
      <c r="G592" s="111"/>
      <c r="H592" s="111"/>
      <c r="I592" s="111"/>
      <c r="J592" s="111"/>
      <c r="K592" s="111"/>
      <c r="L592" s="111"/>
      <c r="M592" s="111"/>
      <c r="N592" s="111"/>
      <c r="O592" s="111"/>
      <c r="P592" s="111"/>
    </row>
    <row r="593" spans="3:16" x14ac:dyDescent="0.2">
      <c r="C593" s="111"/>
      <c r="D593" s="111"/>
      <c r="E593" s="111"/>
      <c r="F593" s="111"/>
      <c r="G593" s="111"/>
      <c r="H593" s="111"/>
      <c r="I593" s="111"/>
      <c r="J593" s="111"/>
      <c r="K593" s="111"/>
      <c r="L593" s="111"/>
      <c r="M593" s="111"/>
      <c r="N593" s="111"/>
      <c r="O593" s="111"/>
      <c r="P593" s="111"/>
    </row>
    <row r="594" spans="3:16" x14ac:dyDescent="0.2">
      <c r="C594" s="111"/>
      <c r="D594" s="111"/>
      <c r="E594" s="111"/>
      <c r="F594" s="111"/>
      <c r="G594" s="111"/>
      <c r="H594" s="111"/>
      <c r="I594" s="111"/>
      <c r="J594" s="111"/>
      <c r="K594" s="111"/>
      <c r="L594" s="111"/>
      <c r="M594" s="111"/>
      <c r="N594" s="111"/>
      <c r="O594" s="111"/>
      <c r="P594" s="111"/>
    </row>
    <row r="595" spans="3:16" x14ac:dyDescent="0.2">
      <c r="C595" s="111"/>
      <c r="D595" s="111"/>
      <c r="E595" s="111"/>
      <c r="F595" s="111"/>
      <c r="G595" s="111"/>
      <c r="H595" s="111"/>
      <c r="I595" s="111"/>
      <c r="J595" s="111"/>
      <c r="K595" s="111"/>
      <c r="L595" s="111"/>
      <c r="M595" s="111"/>
      <c r="N595" s="111"/>
      <c r="O595" s="111"/>
      <c r="P595" s="111"/>
    </row>
    <row r="596" spans="3:16" x14ac:dyDescent="0.2">
      <c r="C596" s="111"/>
      <c r="D596" s="111"/>
      <c r="E596" s="111"/>
      <c r="F596" s="111"/>
      <c r="G596" s="111"/>
      <c r="H596" s="111"/>
      <c r="I596" s="111"/>
      <c r="J596" s="111"/>
      <c r="K596" s="111"/>
      <c r="L596" s="111"/>
      <c r="M596" s="111"/>
      <c r="N596" s="111"/>
      <c r="O596" s="111"/>
      <c r="P596" s="111"/>
    </row>
    <row r="597" spans="3:16" x14ac:dyDescent="0.2">
      <c r="C597" s="111"/>
      <c r="D597" s="111"/>
      <c r="E597" s="111"/>
      <c r="F597" s="111"/>
      <c r="G597" s="111"/>
      <c r="H597" s="111"/>
      <c r="I597" s="111"/>
      <c r="J597" s="111"/>
      <c r="K597" s="111"/>
      <c r="L597" s="111"/>
      <c r="M597" s="111"/>
      <c r="N597" s="111"/>
      <c r="O597" s="111"/>
      <c r="P597" s="111"/>
    </row>
    <row r="598" spans="3:16" x14ac:dyDescent="0.2">
      <c r="C598" s="111"/>
      <c r="D598" s="111"/>
      <c r="E598" s="111"/>
      <c r="F598" s="111"/>
      <c r="G598" s="111"/>
      <c r="H598" s="111"/>
      <c r="I598" s="111"/>
      <c r="J598" s="111"/>
      <c r="K598" s="111"/>
      <c r="L598" s="111"/>
      <c r="M598" s="111"/>
      <c r="N598" s="111"/>
      <c r="O598" s="111"/>
      <c r="P598" s="111"/>
    </row>
    <row r="599" spans="3:16" x14ac:dyDescent="0.2">
      <c r="C599" s="111"/>
      <c r="D599" s="111"/>
      <c r="E599" s="111"/>
      <c r="F599" s="111"/>
      <c r="G599" s="111"/>
      <c r="H599" s="111"/>
      <c r="I599" s="111"/>
      <c r="J599" s="111"/>
      <c r="K599" s="111"/>
      <c r="L599" s="111"/>
      <c r="M599" s="111"/>
      <c r="N599" s="111"/>
      <c r="O599" s="111"/>
      <c r="P599" s="111"/>
    </row>
    <row r="600" spans="3:16" x14ac:dyDescent="0.2">
      <c r="C600" s="111"/>
      <c r="D600" s="111"/>
      <c r="E600" s="111"/>
      <c r="F600" s="111"/>
      <c r="G600" s="111"/>
      <c r="H600" s="111"/>
      <c r="I600" s="111"/>
      <c r="J600" s="111"/>
      <c r="K600" s="111"/>
      <c r="L600" s="111"/>
      <c r="M600" s="111"/>
      <c r="N600" s="111"/>
      <c r="O600" s="111"/>
      <c r="P600" s="111"/>
    </row>
    <row r="601" spans="3:16" x14ac:dyDescent="0.2">
      <c r="C601" s="111"/>
      <c r="D601" s="111"/>
      <c r="E601" s="111"/>
      <c r="F601" s="111"/>
      <c r="G601" s="111"/>
      <c r="H601" s="111"/>
      <c r="I601" s="111"/>
      <c r="J601" s="111"/>
      <c r="K601" s="111"/>
      <c r="L601" s="111"/>
      <c r="M601" s="111"/>
      <c r="N601" s="111"/>
      <c r="O601" s="111"/>
      <c r="P601" s="111"/>
    </row>
    <row r="602" spans="3:16" x14ac:dyDescent="0.2">
      <c r="C602" s="111"/>
      <c r="D602" s="111"/>
      <c r="E602" s="111"/>
      <c r="F602" s="111"/>
      <c r="G602" s="111"/>
      <c r="H602" s="111"/>
      <c r="I602" s="111"/>
      <c r="J602" s="111"/>
      <c r="K602" s="111"/>
      <c r="L602" s="111"/>
      <c r="M602" s="111"/>
      <c r="N602" s="111"/>
      <c r="O602" s="111"/>
      <c r="P602" s="111"/>
    </row>
    <row r="603" spans="3:16" x14ac:dyDescent="0.2">
      <c r="C603" s="111"/>
      <c r="D603" s="111"/>
      <c r="E603" s="111"/>
      <c r="F603" s="111"/>
      <c r="G603" s="111"/>
      <c r="H603" s="111"/>
      <c r="I603" s="111"/>
      <c r="J603" s="111"/>
      <c r="K603" s="111"/>
      <c r="L603" s="111"/>
      <c r="M603" s="111"/>
      <c r="N603" s="111"/>
      <c r="O603" s="111"/>
      <c r="P603" s="111"/>
    </row>
    <row r="604" spans="3:16" x14ac:dyDescent="0.2">
      <c r="C604" s="111"/>
      <c r="D604" s="111"/>
      <c r="E604" s="111"/>
      <c r="F604" s="111"/>
      <c r="G604" s="111"/>
      <c r="H604" s="111"/>
      <c r="I604" s="111"/>
      <c r="J604" s="111"/>
      <c r="K604" s="111"/>
      <c r="L604" s="111"/>
      <c r="M604" s="111"/>
      <c r="N604" s="111"/>
      <c r="O604" s="111"/>
      <c r="P604" s="111"/>
    </row>
    <row r="605" spans="3:16" x14ac:dyDescent="0.2">
      <c r="C605" s="111"/>
      <c r="D605" s="111"/>
      <c r="E605" s="111"/>
      <c r="F605" s="111"/>
      <c r="G605" s="111"/>
      <c r="H605" s="111"/>
      <c r="I605" s="111"/>
      <c r="J605" s="111"/>
      <c r="K605" s="111"/>
      <c r="L605" s="111"/>
      <c r="M605" s="111"/>
      <c r="N605" s="111"/>
      <c r="O605" s="111"/>
      <c r="P605" s="111"/>
    </row>
    <row r="606" spans="3:16" x14ac:dyDescent="0.2">
      <c r="C606" s="111"/>
      <c r="D606" s="111"/>
      <c r="E606" s="111"/>
      <c r="F606" s="111"/>
      <c r="G606" s="111"/>
      <c r="H606" s="111"/>
      <c r="I606" s="111"/>
      <c r="J606" s="111"/>
      <c r="K606" s="111"/>
      <c r="L606" s="111"/>
      <c r="M606" s="111"/>
      <c r="N606" s="111"/>
      <c r="O606" s="111"/>
      <c r="P606" s="111"/>
    </row>
    <row r="607" spans="3:16" x14ac:dyDescent="0.2">
      <c r="C607" s="111"/>
      <c r="D607" s="111"/>
      <c r="E607" s="111"/>
      <c r="F607" s="111"/>
      <c r="G607" s="111"/>
      <c r="H607" s="111"/>
      <c r="I607" s="111"/>
      <c r="J607" s="111"/>
      <c r="K607" s="111"/>
      <c r="L607" s="111"/>
      <c r="M607" s="111"/>
      <c r="N607" s="111"/>
      <c r="O607" s="111"/>
      <c r="P607" s="111"/>
    </row>
    <row r="608" spans="3:16" x14ac:dyDescent="0.2">
      <c r="C608" s="111"/>
      <c r="D608" s="111"/>
      <c r="E608" s="111"/>
      <c r="F608" s="111"/>
      <c r="G608" s="111"/>
      <c r="H608" s="111"/>
      <c r="I608" s="111"/>
      <c r="J608" s="111"/>
      <c r="K608" s="111"/>
      <c r="L608" s="111"/>
      <c r="M608" s="111"/>
      <c r="N608" s="111"/>
      <c r="O608" s="111"/>
      <c r="P608" s="111"/>
    </row>
    <row r="609" spans="3:16" x14ac:dyDescent="0.2">
      <c r="C609" s="111"/>
      <c r="D609" s="111"/>
      <c r="E609" s="111"/>
      <c r="F609" s="111"/>
      <c r="G609" s="111"/>
      <c r="H609" s="111"/>
      <c r="I609" s="111"/>
      <c r="J609" s="111"/>
      <c r="K609" s="111"/>
      <c r="L609" s="111"/>
      <c r="M609" s="111"/>
      <c r="N609" s="111"/>
      <c r="O609" s="111"/>
      <c r="P609" s="111"/>
    </row>
    <row r="610" spans="3:16" x14ac:dyDescent="0.2">
      <c r="C610" s="111"/>
      <c r="D610" s="111"/>
      <c r="E610" s="111"/>
      <c r="F610" s="111"/>
      <c r="G610" s="111"/>
      <c r="H610" s="111"/>
      <c r="I610" s="111"/>
      <c r="J610" s="111"/>
      <c r="K610" s="111"/>
      <c r="L610" s="111"/>
      <c r="M610" s="111"/>
      <c r="N610" s="111"/>
      <c r="O610" s="111"/>
      <c r="P610" s="111"/>
    </row>
    <row r="611" spans="3:16" x14ac:dyDescent="0.2">
      <c r="C611" s="111"/>
      <c r="D611" s="111"/>
      <c r="E611" s="111"/>
      <c r="F611" s="111"/>
      <c r="G611" s="111"/>
      <c r="H611" s="111"/>
      <c r="I611" s="111"/>
      <c r="J611" s="111"/>
      <c r="K611" s="111"/>
      <c r="L611" s="111"/>
      <c r="M611" s="111"/>
      <c r="N611" s="111"/>
      <c r="O611" s="111"/>
      <c r="P611" s="111"/>
    </row>
    <row r="612" spans="3:16" x14ac:dyDescent="0.2">
      <c r="C612" s="111"/>
      <c r="D612" s="111"/>
      <c r="E612" s="111"/>
      <c r="F612" s="111"/>
      <c r="G612" s="111"/>
      <c r="H612" s="111"/>
      <c r="I612" s="111"/>
      <c r="J612" s="111"/>
      <c r="K612" s="111"/>
      <c r="L612" s="111"/>
      <c r="M612" s="111"/>
      <c r="N612" s="111"/>
      <c r="O612" s="111"/>
      <c r="P612" s="111"/>
    </row>
    <row r="613" spans="3:16" x14ac:dyDescent="0.2">
      <c r="C613" s="111"/>
      <c r="D613" s="111"/>
      <c r="E613" s="111"/>
      <c r="F613" s="111"/>
      <c r="G613" s="111"/>
      <c r="H613" s="111"/>
      <c r="I613" s="111"/>
      <c r="J613" s="111"/>
      <c r="K613" s="111"/>
      <c r="L613" s="111"/>
      <c r="M613" s="111"/>
      <c r="N613" s="111"/>
      <c r="O613" s="111"/>
      <c r="P613" s="111"/>
    </row>
    <row r="614" spans="3:16" x14ac:dyDescent="0.2">
      <c r="C614" s="111"/>
      <c r="D614" s="111"/>
      <c r="E614" s="111"/>
      <c r="F614" s="111"/>
      <c r="G614" s="111"/>
      <c r="H614" s="111"/>
      <c r="I614" s="111"/>
      <c r="J614" s="111"/>
      <c r="K614" s="111"/>
      <c r="L614" s="111"/>
      <c r="M614" s="111"/>
      <c r="N614" s="111"/>
      <c r="O614" s="111"/>
      <c r="P614" s="111"/>
    </row>
    <row r="615" spans="3:16" x14ac:dyDescent="0.2">
      <c r="C615" s="111"/>
      <c r="D615" s="111"/>
      <c r="E615" s="111"/>
      <c r="F615" s="111"/>
      <c r="G615" s="111"/>
      <c r="H615" s="111"/>
      <c r="I615" s="111"/>
      <c r="J615" s="111"/>
      <c r="K615" s="111"/>
      <c r="L615" s="111"/>
      <c r="M615" s="111"/>
      <c r="N615" s="111"/>
      <c r="O615" s="111"/>
      <c r="P615" s="111"/>
    </row>
    <row r="616" spans="3:16" x14ac:dyDescent="0.2">
      <c r="C616" s="111"/>
      <c r="D616" s="111"/>
      <c r="E616" s="111"/>
      <c r="F616" s="111"/>
      <c r="G616" s="111"/>
      <c r="H616" s="111"/>
      <c r="I616" s="111"/>
      <c r="J616" s="111"/>
      <c r="K616" s="111"/>
      <c r="L616" s="111"/>
      <c r="M616" s="111"/>
      <c r="N616" s="111"/>
      <c r="O616" s="111"/>
      <c r="P616" s="111"/>
    </row>
    <row r="617" spans="3:16" x14ac:dyDescent="0.2">
      <c r="C617" s="111"/>
      <c r="D617" s="111"/>
      <c r="E617" s="111"/>
      <c r="F617" s="111"/>
      <c r="G617" s="111"/>
      <c r="H617" s="111"/>
      <c r="I617" s="111"/>
      <c r="J617" s="111"/>
      <c r="K617" s="111"/>
      <c r="L617" s="111"/>
      <c r="M617" s="111"/>
      <c r="N617" s="111"/>
      <c r="O617" s="111"/>
      <c r="P617" s="111"/>
    </row>
    <row r="618" spans="3:16" x14ac:dyDescent="0.2">
      <c r="C618" s="111"/>
      <c r="D618" s="111"/>
      <c r="E618" s="111"/>
      <c r="F618" s="111"/>
      <c r="G618" s="111"/>
      <c r="H618" s="111"/>
      <c r="I618" s="111"/>
      <c r="J618" s="111"/>
      <c r="K618" s="111"/>
      <c r="L618" s="111"/>
      <c r="M618" s="111"/>
      <c r="N618" s="111"/>
      <c r="O618" s="111"/>
      <c r="P618" s="111"/>
    </row>
    <row r="619" spans="3:16" x14ac:dyDescent="0.2">
      <c r="C619" s="111"/>
      <c r="D619" s="111"/>
      <c r="E619" s="111"/>
      <c r="F619" s="111"/>
      <c r="G619" s="111"/>
      <c r="H619" s="111"/>
      <c r="I619" s="111"/>
      <c r="J619" s="111"/>
      <c r="K619" s="111"/>
      <c r="L619" s="111"/>
      <c r="M619" s="111"/>
      <c r="N619" s="111"/>
      <c r="O619" s="111"/>
      <c r="P619" s="111"/>
    </row>
    <row r="620" spans="3:16" x14ac:dyDescent="0.2">
      <c r="C620" s="111"/>
      <c r="D620" s="111"/>
      <c r="E620" s="111"/>
      <c r="F620" s="111"/>
      <c r="G620" s="111"/>
      <c r="H620" s="111"/>
      <c r="I620" s="111"/>
      <c r="J620" s="111"/>
      <c r="K620" s="111"/>
      <c r="L620" s="111"/>
      <c r="M620" s="111"/>
      <c r="N620" s="111"/>
      <c r="O620" s="111"/>
      <c r="P620" s="111"/>
    </row>
    <row r="621" spans="3:16" x14ac:dyDescent="0.2">
      <c r="C621" s="111"/>
      <c r="D621" s="111"/>
      <c r="E621" s="111"/>
      <c r="F621" s="111"/>
      <c r="G621" s="111"/>
      <c r="H621" s="111"/>
      <c r="I621" s="111"/>
      <c r="J621" s="111"/>
      <c r="K621" s="111"/>
      <c r="L621" s="111"/>
      <c r="M621" s="111"/>
      <c r="N621" s="111"/>
      <c r="O621" s="111"/>
      <c r="P621" s="111"/>
    </row>
    <row r="622" spans="3:16" x14ac:dyDescent="0.2">
      <c r="C622" s="111"/>
      <c r="D622" s="111"/>
      <c r="E622" s="111"/>
      <c r="F622" s="111"/>
      <c r="G622" s="111"/>
      <c r="H622" s="111"/>
      <c r="I622" s="111"/>
      <c r="J622" s="111"/>
      <c r="K622" s="111"/>
      <c r="L622" s="111"/>
      <c r="M622" s="111"/>
      <c r="N622" s="111"/>
      <c r="O622" s="111"/>
      <c r="P622" s="111"/>
    </row>
    <row r="623" spans="3:16" x14ac:dyDescent="0.2">
      <c r="C623" s="111"/>
      <c r="D623" s="111"/>
      <c r="E623" s="111"/>
      <c r="F623" s="111"/>
      <c r="G623" s="111"/>
      <c r="H623" s="111"/>
      <c r="I623" s="111"/>
      <c r="J623" s="111"/>
      <c r="K623" s="111"/>
      <c r="L623" s="111"/>
      <c r="M623" s="111"/>
      <c r="N623" s="111"/>
      <c r="O623" s="111"/>
      <c r="P623" s="111"/>
    </row>
    <row r="624" spans="3:16" x14ac:dyDescent="0.2">
      <c r="C624" s="111"/>
      <c r="D624" s="111"/>
      <c r="E624" s="111"/>
      <c r="F624" s="111"/>
      <c r="G624" s="111"/>
      <c r="H624" s="111"/>
      <c r="I624" s="111"/>
      <c r="J624" s="111"/>
      <c r="K624" s="111"/>
      <c r="L624" s="111"/>
      <c r="M624" s="111"/>
      <c r="N624" s="111"/>
      <c r="O624" s="111"/>
      <c r="P624" s="111"/>
    </row>
    <row r="625" spans="3:16" x14ac:dyDescent="0.2">
      <c r="C625" s="111"/>
      <c r="D625" s="111"/>
      <c r="E625" s="111"/>
      <c r="F625" s="111"/>
      <c r="G625" s="111"/>
      <c r="H625" s="111"/>
      <c r="I625" s="111"/>
      <c r="J625" s="111"/>
      <c r="K625" s="111"/>
      <c r="L625" s="111"/>
      <c r="M625" s="111"/>
      <c r="N625" s="111"/>
      <c r="O625" s="111"/>
      <c r="P625" s="111"/>
    </row>
    <row r="626" spans="3:16" x14ac:dyDescent="0.2">
      <c r="C626" s="111"/>
      <c r="D626" s="111"/>
      <c r="E626" s="111"/>
      <c r="F626" s="111"/>
      <c r="G626" s="111"/>
      <c r="H626" s="111"/>
      <c r="I626" s="111"/>
      <c r="J626" s="111"/>
      <c r="K626" s="111"/>
      <c r="L626" s="111"/>
      <c r="M626" s="111"/>
      <c r="N626" s="111"/>
      <c r="O626" s="111"/>
      <c r="P626" s="111"/>
    </row>
    <row r="627" spans="3:16" x14ac:dyDescent="0.2">
      <c r="C627" s="111"/>
      <c r="D627" s="111"/>
      <c r="E627" s="111"/>
      <c r="F627" s="111"/>
      <c r="G627" s="111"/>
      <c r="H627" s="111"/>
      <c r="I627" s="111"/>
      <c r="J627" s="111"/>
      <c r="K627" s="111"/>
      <c r="L627" s="111"/>
      <c r="M627" s="111"/>
      <c r="N627" s="111"/>
      <c r="O627" s="111"/>
      <c r="P627" s="111"/>
    </row>
    <row r="628" spans="3:16" x14ac:dyDescent="0.2">
      <c r="C628" s="111"/>
      <c r="D628" s="111"/>
      <c r="E628" s="111"/>
      <c r="F628" s="111"/>
      <c r="G628" s="111"/>
      <c r="H628" s="111"/>
      <c r="I628" s="111"/>
      <c r="J628" s="111"/>
      <c r="K628" s="111"/>
      <c r="L628" s="111"/>
      <c r="M628" s="111"/>
      <c r="N628" s="111"/>
      <c r="O628" s="111"/>
      <c r="P628" s="111"/>
    </row>
    <row r="629" spans="3:16" x14ac:dyDescent="0.2">
      <c r="C629" s="111"/>
      <c r="D629" s="111"/>
      <c r="E629" s="111"/>
      <c r="F629" s="111"/>
      <c r="G629" s="111"/>
      <c r="H629" s="111"/>
      <c r="I629" s="111"/>
      <c r="J629" s="111"/>
      <c r="K629" s="111"/>
      <c r="L629" s="111"/>
      <c r="M629" s="111"/>
      <c r="N629" s="111"/>
      <c r="O629" s="111"/>
      <c r="P629" s="111"/>
    </row>
    <row r="630" spans="3:16" x14ac:dyDescent="0.2">
      <c r="C630" s="111"/>
      <c r="D630" s="111"/>
      <c r="E630" s="111"/>
      <c r="F630" s="111"/>
      <c r="G630" s="111"/>
      <c r="H630" s="111"/>
      <c r="I630" s="111"/>
      <c r="J630" s="111"/>
      <c r="K630" s="111"/>
      <c r="L630" s="111"/>
      <c r="M630" s="111"/>
      <c r="N630" s="111"/>
      <c r="O630" s="111"/>
      <c r="P630" s="111"/>
    </row>
    <row r="631" spans="3:16" x14ac:dyDescent="0.2">
      <c r="C631" s="111"/>
      <c r="D631" s="111"/>
      <c r="E631" s="111"/>
      <c r="F631" s="111"/>
      <c r="G631" s="111"/>
      <c r="H631" s="111"/>
      <c r="I631" s="111"/>
      <c r="J631" s="111"/>
      <c r="K631" s="111"/>
      <c r="L631" s="111"/>
      <c r="M631" s="111"/>
      <c r="N631" s="111"/>
      <c r="O631" s="111"/>
      <c r="P631" s="111"/>
    </row>
    <row r="632" spans="3:16" x14ac:dyDescent="0.2">
      <c r="C632" s="111"/>
      <c r="D632" s="111"/>
      <c r="E632" s="111"/>
      <c r="F632" s="111"/>
      <c r="G632" s="111"/>
      <c r="H632" s="111"/>
      <c r="I632" s="111"/>
      <c r="J632" s="111"/>
      <c r="K632" s="111"/>
      <c r="L632" s="111"/>
      <c r="M632" s="111"/>
      <c r="N632" s="111"/>
      <c r="O632" s="111"/>
      <c r="P632" s="111"/>
    </row>
    <row r="633" spans="3:16" x14ac:dyDescent="0.2">
      <c r="C633" s="111"/>
      <c r="D633" s="111"/>
      <c r="E633" s="111"/>
      <c r="F633" s="111"/>
      <c r="G633" s="111"/>
      <c r="H633" s="111"/>
      <c r="I633" s="111"/>
      <c r="J633" s="111"/>
      <c r="K633" s="111"/>
      <c r="L633" s="111"/>
      <c r="M633" s="111"/>
      <c r="N633" s="111"/>
      <c r="O633" s="111"/>
      <c r="P633" s="111"/>
    </row>
    <row r="634" spans="3:16" x14ac:dyDescent="0.2">
      <c r="C634" s="111"/>
      <c r="D634" s="111"/>
      <c r="E634" s="111"/>
      <c r="F634" s="111"/>
      <c r="G634" s="111"/>
      <c r="H634" s="111"/>
      <c r="I634" s="111"/>
      <c r="J634" s="111"/>
      <c r="K634" s="111"/>
      <c r="L634" s="111"/>
      <c r="M634" s="111"/>
      <c r="N634" s="111"/>
      <c r="O634" s="111"/>
      <c r="P634" s="111"/>
    </row>
    <row r="635" spans="3:16" x14ac:dyDescent="0.2">
      <c r="C635" s="111"/>
      <c r="D635" s="111"/>
      <c r="E635" s="111"/>
      <c r="F635" s="111"/>
      <c r="G635" s="111"/>
      <c r="H635" s="111"/>
      <c r="I635" s="111"/>
      <c r="J635" s="111"/>
      <c r="K635" s="111"/>
      <c r="L635" s="111"/>
      <c r="M635" s="111"/>
      <c r="N635" s="111"/>
      <c r="O635" s="111"/>
      <c r="P635" s="111"/>
    </row>
    <row r="636" spans="3:16" x14ac:dyDescent="0.2">
      <c r="C636" s="111"/>
      <c r="D636" s="111"/>
      <c r="E636" s="111"/>
      <c r="F636" s="111"/>
      <c r="G636" s="111"/>
      <c r="H636" s="111"/>
      <c r="I636" s="111"/>
      <c r="J636" s="111"/>
      <c r="K636" s="111"/>
      <c r="L636" s="111"/>
      <c r="M636" s="111"/>
      <c r="N636" s="111"/>
      <c r="O636" s="111"/>
      <c r="P636" s="111"/>
    </row>
    <row r="637" spans="3:16" x14ac:dyDescent="0.2">
      <c r="C637" s="111"/>
      <c r="D637" s="111"/>
      <c r="E637" s="111"/>
      <c r="F637" s="111"/>
      <c r="G637" s="111"/>
      <c r="H637" s="111"/>
      <c r="I637" s="111"/>
      <c r="J637" s="111"/>
      <c r="K637" s="111"/>
      <c r="L637" s="111"/>
      <c r="M637" s="111"/>
      <c r="N637" s="111"/>
      <c r="O637" s="111"/>
      <c r="P637" s="111"/>
    </row>
    <row r="638" spans="3:16" x14ac:dyDescent="0.2">
      <c r="C638" s="111"/>
      <c r="D638" s="111"/>
      <c r="E638" s="111"/>
      <c r="F638" s="111"/>
      <c r="G638" s="111"/>
      <c r="H638" s="111"/>
      <c r="I638" s="111"/>
      <c r="J638" s="111"/>
      <c r="K638" s="111"/>
      <c r="L638" s="111"/>
      <c r="M638" s="111"/>
      <c r="N638" s="111"/>
      <c r="O638" s="111"/>
      <c r="P638" s="111"/>
    </row>
    <row r="639" spans="3:16" x14ac:dyDescent="0.2">
      <c r="C639" s="111"/>
      <c r="D639" s="111"/>
      <c r="E639" s="111"/>
      <c r="F639" s="111"/>
      <c r="G639" s="111"/>
      <c r="H639" s="111"/>
      <c r="I639" s="111"/>
      <c r="J639" s="111"/>
      <c r="K639" s="111"/>
      <c r="L639" s="111"/>
      <c r="M639" s="111"/>
      <c r="N639" s="111"/>
      <c r="O639" s="111"/>
      <c r="P639" s="111"/>
    </row>
    <row r="640" spans="3:16" x14ac:dyDescent="0.2">
      <c r="C640" s="111"/>
      <c r="D640" s="111"/>
      <c r="E640" s="111"/>
      <c r="F640" s="111"/>
      <c r="G640" s="111"/>
      <c r="H640" s="111"/>
      <c r="I640" s="111"/>
      <c r="J640" s="111"/>
      <c r="K640" s="111"/>
      <c r="L640" s="111"/>
      <c r="M640" s="111"/>
      <c r="N640" s="111"/>
      <c r="O640" s="111"/>
      <c r="P640" s="111"/>
    </row>
    <row r="641" spans="3:16" x14ac:dyDescent="0.2">
      <c r="C641" s="111"/>
      <c r="D641" s="111"/>
      <c r="E641" s="111"/>
      <c r="F641" s="111"/>
      <c r="G641" s="111"/>
      <c r="H641" s="111"/>
      <c r="I641" s="111"/>
      <c r="J641" s="111"/>
      <c r="K641" s="111"/>
      <c r="L641" s="111"/>
      <c r="M641" s="111"/>
      <c r="N641" s="111"/>
      <c r="O641" s="111"/>
      <c r="P641" s="111"/>
    </row>
    <row r="642" spans="3:16" x14ac:dyDescent="0.2">
      <c r="C642" s="111"/>
      <c r="D642" s="111"/>
      <c r="E642" s="111"/>
      <c r="F642" s="111"/>
      <c r="G642" s="111"/>
      <c r="H642" s="111"/>
      <c r="I642" s="111"/>
      <c r="J642" s="111"/>
      <c r="K642" s="111"/>
      <c r="L642" s="111"/>
      <c r="M642" s="111"/>
      <c r="N642" s="111"/>
      <c r="O642" s="111"/>
      <c r="P642" s="111"/>
    </row>
    <row r="643" spans="3:16" x14ac:dyDescent="0.2">
      <c r="C643" s="111"/>
      <c r="D643" s="111"/>
      <c r="E643" s="111"/>
      <c r="F643" s="111"/>
      <c r="G643" s="111"/>
      <c r="H643" s="111"/>
      <c r="I643" s="111"/>
      <c r="J643" s="111"/>
      <c r="K643" s="111"/>
      <c r="L643" s="111"/>
      <c r="M643" s="111"/>
      <c r="N643" s="111"/>
      <c r="O643" s="111"/>
      <c r="P643" s="111"/>
    </row>
    <row r="644" spans="3:16" x14ac:dyDescent="0.2">
      <c r="C644" s="111"/>
      <c r="D644" s="111"/>
      <c r="E644" s="111"/>
      <c r="F644" s="111"/>
      <c r="G644" s="111"/>
      <c r="H644" s="111"/>
      <c r="I644" s="111"/>
      <c r="J644" s="111"/>
      <c r="K644" s="111"/>
      <c r="L644" s="111"/>
      <c r="M644" s="111"/>
      <c r="N644" s="111"/>
      <c r="O644" s="111"/>
      <c r="P644" s="111"/>
    </row>
    <row r="645" spans="3:16" x14ac:dyDescent="0.2">
      <c r="C645" s="111"/>
      <c r="D645" s="111"/>
      <c r="E645" s="111"/>
      <c r="F645" s="111"/>
      <c r="G645" s="111"/>
      <c r="H645" s="111"/>
      <c r="I645" s="111"/>
      <c r="J645" s="111"/>
      <c r="K645" s="111"/>
      <c r="L645" s="111"/>
      <c r="M645" s="111"/>
      <c r="N645" s="111"/>
      <c r="O645" s="111"/>
      <c r="P645" s="111"/>
    </row>
    <row r="646" spans="3:16" x14ac:dyDescent="0.2">
      <c r="C646" s="111"/>
      <c r="D646" s="111"/>
      <c r="E646" s="111"/>
      <c r="F646" s="111"/>
      <c r="G646" s="111"/>
      <c r="H646" s="111"/>
      <c r="I646" s="111"/>
      <c r="J646" s="111"/>
      <c r="K646" s="111"/>
      <c r="L646" s="111"/>
      <c r="M646" s="111"/>
      <c r="N646" s="111"/>
      <c r="O646" s="111"/>
      <c r="P646" s="111"/>
    </row>
    <row r="647" spans="3:16" x14ac:dyDescent="0.2">
      <c r="C647" s="111"/>
      <c r="D647" s="111"/>
      <c r="E647" s="111"/>
      <c r="F647" s="111"/>
      <c r="G647" s="111"/>
      <c r="H647" s="111"/>
      <c r="I647" s="111"/>
      <c r="J647" s="111"/>
      <c r="K647" s="111"/>
      <c r="L647" s="111"/>
      <c r="M647" s="111"/>
      <c r="N647" s="111"/>
      <c r="O647" s="111"/>
      <c r="P647" s="111"/>
    </row>
    <row r="648" spans="3:16" x14ac:dyDescent="0.2">
      <c r="C648" s="111"/>
      <c r="D648" s="111"/>
      <c r="E648" s="111"/>
      <c r="F648" s="111"/>
      <c r="G648" s="111"/>
      <c r="H648" s="111"/>
      <c r="I648" s="111"/>
      <c r="J648" s="111"/>
      <c r="K648" s="111"/>
      <c r="L648" s="111"/>
      <c r="M648" s="111"/>
      <c r="N648" s="111"/>
      <c r="O648" s="111"/>
      <c r="P648" s="111"/>
    </row>
    <row r="649" spans="3:16" x14ac:dyDescent="0.2">
      <c r="C649" s="111"/>
      <c r="D649" s="111"/>
      <c r="E649" s="111"/>
      <c r="F649" s="111"/>
      <c r="G649" s="111"/>
      <c r="H649" s="111"/>
      <c r="I649" s="111"/>
      <c r="J649" s="111"/>
      <c r="K649" s="111"/>
      <c r="L649" s="111"/>
      <c r="M649" s="111"/>
      <c r="N649" s="111"/>
      <c r="O649" s="111"/>
      <c r="P649" s="111"/>
    </row>
    <row r="650" spans="3:16" x14ac:dyDescent="0.2">
      <c r="C650" s="111"/>
      <c r="D650" s="111"/>
      <c r="E650" s="111"/>
      <c r="F650" s="111"/>
      <c r="G650" s="111"/>
      <c r="H650" s="111"/>
      <c r="I650" s="111"/>
      <c r="J650" s="111"/>
      <c r="K650" s="111"/>
      <c r="L650" s="111"/>
      <c r="M650" s="111"/>
      <c r="N650" s="111"/>
      <c r="O650" s="111"/>
      <c r="P650" s="111"/>
    </row>
    <row r="651" spans="3:16" x14ac:dyDescent="0.2">
      <c r="C651" s="111"/>
      <c r="D651" s="111"/>
      <c r="E651" s="111"/>
      <c r="F651" s="111"/>
      <c r="G651" s="111"/>
      <c r="H651" s="111"/>
      <c r="I651" s="111"/>
      <c r="J651" s="111"/>
      <c r="K651" s="111"/>
      <c r="L651" s="111"/>
      <c r="M651" s="111"/>
      <c r="N651" s="111"/>
      <c r="O651" s="111"/>
      <c r="P651" s="111"/>
    </row>
    <row r="652" spans="3:16" x14ac:dyDescent="0.2">
      <c r="C652" s="111"/>
      <c r="D652" s="111"/>
      <c r="E652" s="111"/>
      <c r="F652" s="111"/>
      <c r="G652" s="111"/>
      <c r="H652" s="111"/>
      <c r="I652" s="111"/>
      <c r="J652" s="111"/>
      <c r="K652" s="111"/>
      <c r="L652" s="111"/>
      <c r="M652" s="111"/>
      <c r="N652" s="111"/>
      <c r="O652" s="111"/>
      <c r="P652" s="111"/>
    </row>
    <row r="653" spans="3:16" x14ac:dyDescent="0.2">
      <c r="C653" s="111"/>
      <c r="D653" s="111"/>
      <c r="E653" s="111"/>
      <c r="F653" s="111"/>
      <c r="G653" s="111"/>
      <c r="H653" s="111"/>
      <c r="I653" s="111"/>
      <c r="J653" s="111"/>
      <c r="K653" s="111"/>
      <c r="L653" s="111"/>
      <c r="M653" s="111"/>
      <c r="N653" s="111"/>
      <c r="O653" s="111"/>
      <c r="P653" s="111"/>
    </row>
    <row r="654" spans="3:16" x14ac:dyDescent="0.2">
      <c r="C654" s="111"/>
      <c r="D654" s="111"/>
      <c r="E654" s="111"/>
      <c r="F654" s="111"/>
      <c r="G654" s="111"/>
      <c r="H654" s="111"/>
      <c r="I654" s="111"/>
      <c r="J654" s="111"/>
      <c r="K654" s="111"/>
      <c r="L654" s="111"/>
      <c r="M654" s="111"/>
      <c r="N654" s="111"/>
      <c r="O654" s="111"/>
      <c r="P654" s="111"/>
    </row>
    <row r="655" spans="3:16" x14ac:dyDescent="0.2">
      <c r="C655" s="111"/>
      <c r="D655" s="111"/>
      <c r="E655" s="111"/>
      <c r="F655" s="111"/>
      <c r="G655" s="111"/>
      <c r="H655" s="111"/>
      <c r="I655" s="111"/>
      <c r="J655" s="111"/>
      <c r="K655" s="111"/>
      <c r="L655" s="111"/>
      <c r="M655" s="111"/>
      <c r="N655" s="111"/>
      <c r="O655" s="111"/>
      <c r="P655" s="111"/>
    </row>
    <row r="656" spans="3:16" x14ac:dyDescent="0.2">
      <c r="C656" s="111"/>
      <c r="D656" s="111"/>
      <c r="E656" s="111"/>
      <c r="F656" s="111"/>
      <c r="G656" s="111"/>
      <c r="H656" s="111"/>
      <c r="I656" s="111"/>
      <c r="J656" s="111"/>
      <c r="K656" s="111"/>
      <c r="L656" s="111"/>
      <c r="M656" s="111"/>
      <c r="N656" s="111"/>
      <c r="O656" s="111"/>
      <c r="P656" s="111"/>
    </row>
    <row r="657" spans="3:16" x14ac:dyDescent="0.2">
      <c r="C657" s="111"/>
      <c r="D657" s="111"/>
      <c r="E657" s="111"/>
      <c r="F657" s="111"/>
      <c r="G657" s="111"/>
      <c r="H657" s="111"/>
      <c r="I657" s="111"/>
      <c r="J657" s="111"/>
      <c r="K657" s="111"/>
      <c r="L657" s="111"/>
      <c r="M657" s="111"/>
      <c r="N657" s="111"/>
      <c r="O657" s="111"/>
      <c r="P657" s="111"/>
    </row>
    <row r="658" spans="3:16" x14ac:dyDescent="0.2">
      <c r="C658" s="111"/>
      <c r="D658" s="111"/>
      <c r="E658" s="111"/>
      <c r="F658" s="111"/>
      <c r="G658" s="111"/>
      <c r="H658" s="111"/>
      <c r="I658" s="111"/>
      <c r="J658" s="111"/>
      <c r="K658" s="111"/>
      <c r="L658" s="111"/>
      <c r="M658" s="111"/>
      <c r="N658" s="111"/>
      <c r="O658" s="111"/>
      <c r="P658" s="111"/>
    </row>
    <row r="659" spans="3:16" x14ac:dyDescent="0.2">
      <c r="C659" s="111"/>
      <c r="D659" s="111"/>
      <c r="E659" s="111"/>
      <c r="F659" s="111"/>
      <c r="G659" s="111"/>
      <c r="H659" s="111"/>
      <c r="I659" s="111"/>
      <c r="J659" s="111"/>
      <c r="K659" s="111"/>
      <c r="L659" s="111"/>
      <c r="M659" s="111"/>
      <c r="N659" s="111"/>
      <c r="O659" s="111"/>
      <c r="P659" s="111"/>
    </row>
    <row r="660" spans="3:16" x14ac:dyDescent="0.2">
      <c r="C660" s="111"/>
      <c r="D660" s="111"/>
      <c r="E660" s="111"/>
      <c r="F660" s="111"/>
      <c r="G660" s="111"/>
      <c r="H660" s="111"/>
      <c r="I660" s="111"/>
      <c r="J660" s="111"/>
      <c r="K660" s="111"/>
      <c r="L660" s="111"/>
      <c r="M660" s="111"/>
      <c r="N660" s="111"/>
      <c r="O660" s="111"/>
      <c r="P660" s="111"/>
    </row>
    <row r="661" spans="3:16" x14ac:dyDescent="0.2">
      <c r="C661" s="111"/>
      <c r="D661" s="111"/>
      <c r="E661" s="111"/>
      <c r="F661" s="111"/>
      <c r="G661" s="111"/>
      <c r="H661" s="111"/>
      <c r="I661" s="111"/>
      <c r="J661" s="111"/>
      <c r="K661" s="111"/>
      <c r="L661" s="111"/>
      <c r="M661" s="111"/>
      <c r="N661" s="111"/>
      <c r="O661" s="111"/>
      <c r="P661" s="111"/>
    </row>
    <row r="662" spans="3:16" x14ac:dyDescent="0.2">
      <c r="C662" s="111"/>
      <c r="D662" s="111"/>
      <c r="E662" s="111"/>
      <c r="F662" s="111"/>
      <c r="G662" s="111"/>
      <c r="H662" s="111"/>
      <c r="I662" s="111"/>
      <c r="J662" s="111"/>
      <c r="K662" s="111"/>
      <c r="L662" s="111"/>
      <c r="M662" s="111"/>
      <c r="N662" s="111"/>
      <c r="O662" s="111"/>
      <c r="P662" s="111"/>
    </row>
    <row r="663" spans="3:16" x14ac:dyDescent="0.2">
      <c r="C663" s="111"/>
      <c r="D663" s="111"/>
      <c r="E663" s="111"/>
      <c r="F663" s="111"/>
      <c r="G663" s="111"/>
      <c r="H663" s="111"/>
      <c r="I663" s="111"/>
      <c r="J663" s="111"/>
      <c r="K663" s="111"/>
      <c r="L663" s="111"/>
      <c r="M663" s="111"/>
      <c r="N663" s="111"/>
      <c r="O663" s="111"/>
      <c r="P663" s="111"/>
    </row>
    <row r="664" spans="3:16" x14ac:dyDescent="0.2">
      <c r="C664" s="111"/>
      <c r="D664" s="111"/>
      <c r="E664" s="111"/>
      <c r="F664" s="111"/>
      <c r="G664" s="111"/>
      <c r="H664" s="111"/>
      <c r="I664" s="111"/>
      <c r="J664" s="111"/>
      <c r="K664" s="111"/>
      <c r="L664" s="111"/>
      <c r="M664" s="111"/>
      <c r="N664" s="111"/>
      <c r="O664" s="111"/>
      <c r="P664" s="111"/>
    </row>
    <row r="665" spans="3:16" x14ac:dyDescent="0.2">
      <c r="C665" s="111"/>
      <c r="D665" s="111"/>
      <c r="E665" s="111"/>
      <c r="F665" s="111"/>
      <c r="G665" s="111"/>
      <c r="H665" s="111"/>
      <c r="I665" s="111"/>
      <c r="J665" s="111"/>
      <c r="K665" s="111"/>
      <c r="L665" s="111"/>
      <c r="M665" s="111"/>
      <c r="N665" s="111"/>
      <c r="O665" s="111"/>
      <c r="P665" s="111"/>
    </row>
    <row r="666" spans="3:16" x14ac:dyDescent="0.2">
      <c r="C666" s="111"/>
      <c r="D666" s="111"/>
      <c r="E666" s="111"/>
      <c r="F666" s="111"/>
      <c r="G666" s="111"/>
      <c r="H666" s="111"/>
      <c r="I666" s="111"/>
      <c r="J666" s="111"/>
      <c r="K666" s="111"/>
      <c r="L666" s="111"/>
      <c r="M666" s="111"/>
      <c r="N666" s="111"/>
      <c r="O666" s="111"/>
      <c r="P666" s="111"/>
    </row>
    <row r="667" spans="3:16" x14ac:dyDescent="0.2">
      <c r="C667" s="111"/>
      <c r="D667" s="111"/>
      <c r="E667" s="111"/>
      <c r="F667" s="111"/>
      <c r="G667" s="111"/>
      <c r="H667" s="111"/>
      <c r="I667" s="111"/>
      <c r="J667" s="111"/>
      <c r="K667" s="111"/>
      <c r="L667" s="111"/>
      <c r="M667" s="111"/>
      <c r="N667" s="111"/>
      <c r="O667" s="111"/>
      <c r="P667" s="111"/>
    </row>
    <row r="668" spans="3:16" x14ac:dyDescent="0.2">
      <c r="C668" s="111"/>
      <c r="D668" s="111"/>
      <c r="E668" s="111"/>
      <c r="F668" s="111"/>
      <c r="G668" s="111"/>
      <c r="H668" s="111"/>
      <c r="I668" s="111"/>
      <c r="J668" s="111"/>
      <c r="K668" s="111"/>
      <c r="L668" s="111"/>
      <c r="M668" s="111"/>
      <c r="N668" s="111"/>
      <c r="O668" s="111"/>
      <c r="P668" s="111"/>
    </row>
    <row r="669" spans="3:16" x14ac:dyDescent="0.2">
      <c r="C669" s="111"/>
      <c r="D669" s="111"/>
      <c r="E669" s="111"/>
      <c r="F669" s="111"/>
      <c r="G669" s="111"/>
      <c r="H669" s="111"/>
      <c r="I669" s="111"/>
      <c r="J669" s="111"/>
      <c r="K669" s="111"/>
      <c r="L669" s="111"/>
      <c r="M669" s="111"/>
      <c r="N669" s="111"/>
      <c r="O669" s="111"/>
      <c r="P669" s="111"/>
    </row>
    <row r="670" spans="3:16" x14ac:dyDescent="0.2">
      <c r="C670" s="111"/>
      <c r="D670" s="111"/>
      <c r="E670" s="111"/>
      <c r="F670" s="111"/>
      <c r="G670" s="111"/>
      <c r="H670" s="111"/>
      <c r="I670" s="111"/>
      <c r="J670" s="111"/>
      <c r="K670" s="111"/>
      <c r="L670" s="111"/>
      <c r="M670" s="111"/>
      <c r="N670" s="111"/>
      <c r="O670" s="111"/>
      <c r="P670" s="111"/>
    </row>
    <row r="671" spans="3:16" x14ac:dyDescent="0.2">
      <c r="C671" s="111"/>
      <c r="D671" s="111"/>
      <c r="E671" s="111"/>
      <c r="F671" s="111"/>
      <c r="G671" s="111"/>
      <c r="H671" s="111"/>
      <c r="I671" s="111"/>
      <c r="J671" s="111"/>
      <c r="K671" s="111"/>
      <c r="L671" s="111"/>
      <c r="M671" s="111"/>
      <c r="N671" s="111"/>
      <c r="O671" s="111"/>
      <c r="P671" s="111"/>
    </row>
    <row r="672" spans="3:16" x14ac:dyDescent="0.2">
      <c r="C672" s="111"/>
      <c r="D672" s="111"/>
      <c r="E672" s="111"/>
      <c r="F672" s="111"/>
      <c r="G672" s="111"/>
      <c r="H672" s="111"/>
      <c r="I672" s="111"/>
      <c r="J672" s="111"/>
      <c r="K672" s="111"/>
      <c r="L672" s="111"/>
      <c r="M672" s="111"/>
      <c r="N672" s="111"/>
      <c r="O672" s="111"/>
      <c r="P672" s="111"/>
    </row>
    <row r="673" spans="3:16" x14ac:dyDescent="0.2">
      <c r="C673" s="111"/>
      <c r="D673" s="111"/>
      <c r="E673" s="111"/>
      <c r="F673" s="111"/>
      <c r="G673" s="111"/>
      <c r="H673" s="111"/>
      <c r="I673" s="111"/>
      <c r="J673" s="111"/>
      <c r="K673" s="111"/>
      <c r="L673" s="111"/>
      <c r="M673" s="111"/>
      <c r="N673" s="111"/>
      <c r="O673" s="111"/>
      <c r="P673" s="111"/>
    </row>
    <row r="674" spans="3:16" x14ac:dyDescent="0.2">
      <c r="C674" s="111"/>
      <c r="D674" s="111"/>
      <c r="E674" s="111"/>
      <c r="F674" s="111"/>
      <c r="G674" s="111"/>
      <c r="H674" s="111"/>
      <c r="I674" s="111"/>
      <c r="J674" s="111"/>
      <c r="K674" s="111"/>
      <c r="L674" s="111"/>
      <c r="M674" s="111"/>
      <c r="N674" s="111"/>
      <c r="O674" s="111"/>
      <c r="P674" s="111"/>
    </row>
    <row r="675" spans="3:16" x14ac:dyDescent="0.2">
      <c r="C675" s="111"/>
      <c r="D675" s="111"/>
      <c r="E675" s="111"/>
      <c r="F675" s="111"/>
      <c r="G675" s="111"/>
      <c r="H675" s="111"/>
      <c r="I675" s="111"/>
      <c r="J675" s="111"/>
      <c r="K675" s="111"/>
      <c r="L675" s="111"/>
      <c r="M675" s="111"/>
      <c r="N675" s="111"/>
      <c r="O675" s="111"/>
      <c r="P675" s="111"/>
    </row>
    <row r="676" spans="3:16" x14ac:dyDescent="0.2">
      <c r="C676" s="111"/>
      <c r="D676" s="111"/>
      <c r="E676" s="111"/>
      <c r="F676" s="111"/>
      <c r="G676" s="111"/>
      <c r="H676" s="111"/>
      <c r="I676" s="111"/>
      <c r="J676" s="111"/>
      <c r="K676" s="111"/>
      <c r="L676" s="111"/>
      <c r="M676" s="111"/>
      <c r="N676" s="111"/>
      <c r="O676" s="111"/>
      <c r="P676" s="111"/>
    </row>
    <row r="677" spans="3:16" x14ac:dyDescent="0.2">
      <c r="C677" s="111"/>
      <c r="D677" s="111"/>
      <c r="E677" s="111"/>
      <c r="F677" s="111"/>
      <c r="G677" s="111"/>
      <c r="H677" s="111"/>
      <c r="I677" s="111"/>
      <c r="J677" s="111"/>
      <c r="K677" s="111"/>
      <c r="L677" s="111"/>
      <c r="M677" s="111"/>
      <c r="N677" s="111"/>
      <c r="O677" s="111"/>
      <c r="P677" s="111"/>
    </row>
    <row r="678" spans="3:16" x14ac:dyDescent="0.2">
      <c r="C678" s="111"/>
      <c r="D678" s="111"/>
      <c r="E678" s="111"/>
      <c r="F678" s="111"/>
      <c r="G678" s="111"/>
      <c r="H678" s="111"/>
      <c r="I678" s="111"/>
      <c r="J678" s="111"/>
      <c r="K678" s="111"/>
      <c r="L678" s="111"/>
      <c r="M678" s="111"/>
      <c r="N678" s="111"/>
      <c r="O678" s="111"/>
      <c r="P678" s="111"/>
    </row>
    <row r="679" spans="3:16" x14ac:dyDescent="0.2">
      <c r="C679" s="111"/>
      <c r="D679" s="111"/>
      <c r="E679" s="111"/>
      <c r="F679" s="111"/>
      <c r="G679" s="111"/>
      <c r="H679" s="111"/>
      <c r="I679" s="111"/>
      <c r="J679" s="111"/>
      <c r="K679" s="111"/>
      <c r="L679" s="111"/>
      <c r="M679" s="111"/>
      <c r="N679" s="111"/>
      <c r="O679" s="111"/>
      <c r="P679" s="111"/>
    </row>
    <row r="680" spans="3:16" x14ac:dyDescent="0.2">
      <c r="C680" s="111"/>
      <c r="D680" s="111"/>
      <c r="E680" s="111"/>
      <c r="F680" s="111"/>
      <c r="G680" s="111"/>
      <c r="H680" s="111"/>
      <c r="I680" s="111"/>
      <c r="J680" s="111"/>
      <c r="K680" s="111"/>
      <c r="L680" s="111"/>
      <c r="M680" s="111"/>
      <c r="N680" s="111"/>
      <c r="O680" s="111"/>
      <c r="P680" s="111"/>
    </row>
    <row r="681" spans="3:16" x14ac:dyDescent="0.2">
      <c r="C681" s="111"/>
      <c r="D681" s="111"/>
      <c r="E681" s="111"/>
      <c r="F681" s="111"/>
      <c r="G681" s="111"/>
      <c r="H681" s="111"/>
      <c r="I681" s="111"/>
      <c r="J681" s="111"/>
      <c r="K681" s="111"/>
      <c r="L681" s="111"/>
      <c r="M681" s="111"/>
      <c r="N681" s="111"/>
      <c r="O681" s="111"/>
      <c r="P681" s="111"/>
    </row>
    <row r="682" spans="3:16" x14ac:dyDescent="0.2">
      <c r="C682" s="111"/>
      <c r="D682" s="111"/>
      <c r="E682" s="111"/>
      <c r="F682" s="111"/>
      <c r="G682" s="111"/>
      <c r="H682" s="111"/>
      <c r="I682" s="111"/>
      <c r="J682" s="111"/>
      <c r="K682" s="111"/>
      <c r="L682" s="111"/>
      <c r="M682" s="111"/>
      <c r="N682" s="111"/>
      <c r="O682" s="111"/>
      <c r="P682" s="111"/>
    </row>
    <row r="683" spans="3:16" x14ac:dyDescent="0.2">
      <c r="C683" s="111"/>
      <c r="D683" s="111"/>
      <c r="E683" s="111"/>
      <c r="F683" s="111"/>
      <c r="G683" s="111"/>
      <c r="H683" s="111"/>
      <c r="I683" s="111"/>
      <c r="J683" s="111"/>
      <c r="K683" s="111"/>
      <c r="L683" s="111"/>
      <c r="M683" s="111"/>
      <c r="N683" s="111"/>
      <c r="O683" s="111"/>
      <c r="P683" s="111"/>
    </row>
    <row r="684" spans="3:16" x14ac:dyDescent="0.2">
      <c r="C684" s="111"/>
      <c r="D684" s="111"/>
      <c r="E684" s="111"/>
      <c r="F684" s="111"/>
      <c r="G684" s="111"/>
      <c r="H684" s="111"/>
      <c r="I684" s="111"/>
      <c r="J684" s="111"/>
      <c r="K684" s="111"/>
      <c r="L684" s="111"/>
      <c r="M684" s="111"/>
      <c r="N684" s="111"/>
      <c r="O684" s="111"/>
      <c r="P684" s="111"/>
    </row>
    <row r="685" spans="3:16" x14ac:dyDescent="0.2">
      <c r="C685" s="111"/>
      <c r="D685" s="111"/>
      <c r="E685" s="111"/>
      <c r="F685" s="111"/>
      <c r="G685" s="111"/>
      <c r="H685" s="111"/>
      <c r="I685" s="111"/>
      <c r="J685" s="111"/>
      <c r="K685" s="111"/>
      <c r="L685" s="111"/>
      <c r="M685" s="111"/>
      <c r="N685" s="111"/>
      <c r="O685" s="111"/>
      <c r="P685" s="111"/>
    </row>
    <row r="686" spans="3:16" x14ac:dyDescent="0.2">
      <c r="C686" s="111"/>
      <c r="D686" s="111"/>
      <c r="E686" s="111"/>
      <c r="F686" s="111"/>
      <c r="G686" s="111"/>
      <c r="H686" s="111"/>
      <c r="I686" s="111"/>
      <c r="J686" s="111"/>
      <c r="K686" s="111"/>
      <c r="L686" s="111"/>
      <c r="M686" s="111"/>
      <c r="N686" s="111"/>
      <c r="O686" s="111"/>
      <c r="P686" s="111"/>
    </row>
    <row r="687" spans="3:16" x14ac:dyDescent="0.2">
      <c r="C687" s="111"/>
      <c r="D687" s="111"/>
      <c r="E687" s="111"/>
      <c r="F687" s="111"/>
      <c r="G687" s="111"/>
      <c r="H687" s="111"/>
      <c r="I687" s="111"/>
      <c r="J687" s="111"/>
      <c r="K687" s="111"/>
      <c r="L687" s="111"/>
      <c r="M687" s="111"/>
      <c r="N687" s="111"/>
      <c r="O687" s="111"/>
      <c r="P687" s="111"/>
    </row>
    <row r="688" spans="3:16" x14ac:dyDescent="0.2">
      <c r="C688" s="111"/>
      <c r="D688" s="111"/>
      <c r="E688" s="111"/>
      <c r="F688" s="111"/>
      <c r="G688" s="111"/>
      <c r="H688" s="111"/>
      <c r="I688" s="111"/>
      <c r="J688" s="111"/>
      <c r="K688" s="111"/>
      <c r="L688" s="111"/>
      <c r="M688" s="111"/>
      <c r="N688" s="111"/>
      <c r="O688" s="111"/>
      <c r="P688" s="111"/>
    </row>
    <row r="689" spans="3:16" x14ac:dyDescent="0.2">
      <c r="C689" s="111"/>
      <c r="D689" s="111"/>
      <c r="E689" s="111"/>
      <c r="F689" s="111"/>
      <c r="G689" s="111"/>
      <c r="H689" s="111"/>
      <c r="I689" s="111"/>
      <c r="J689" s="111"/>
      <c r="K689" s="111"/>
      <c r="L689" s="111"/>
      <c r="M689" s="111"/>
      <c r="N689" s="111"/>
      <c r="O689" s="111"/>
      <c r="P689" s="111"/>
    </row>
    <row r="690" spans="3:16" x14ac:dyDescent="0.2">
      <c r="C690" s="111"/>
      <c r="D690" s="111"/>
      <c r="E690" s="111"/>
      <c r="F690" s="111"/>
      <c r="G690" s="111"/>
      <c r="H690" s="111"/>
      <c r="I690" s="111"/>
      <c r="J690" s="111"/>
      <c r="K690" s="111"/>
      <c r="L690" s="111"/>
      <c r="M690" s="111"/>
      <c r="N690" s="111"/>
      <c r="O690" s="111"/>
      <c r="P690" s="111"/>
    </row>
    <row r="691" spans="3:16" x14ac:dyDescent="0.2">
      <c r="C691" s="111"/>
      <c r="D691" s="111"/>
      <c r="E691" s="111"/>
      <c r="F691" s="111"/>
      <c r="G691" s="111"/>
      <c r="H691" s="111"/>
      <c r="I691" s="111"/>
      <c r="J691" s="111"/>
      <c r="K691" s="111"/>
      <c r="L691" s="111"/>
      <c r="M691" s="111"/>
      <c r="N691" s="111"/>
      <c r="O691" s="111"/>
      <c r="P691" s="111"/>
    </row>
    <row r="692" spans="3:16" x14ac:dyDescent="0.2">
      <c r="C692" s="111"/>
      <c r="D692" s="111"/>
      <c r="E692" s="111"/>
      <c r="F692" s="111"/>
      <c r="G692" s="111"/>
      <c r="H692" s="111"/>
      <c r="I692" s="111"/>
      <c r="J692" s="111"/>
      <c r="K692" s="111"/>
      <c r="L692" s="111"/>
      <c r="M692" s="111"/>
      <c r="N692" s="111"/>
      <c r="O692" s="111"/>
      <c r="P692" s="111"/>
    </row>
    <row r="693" spans="3:16" x14ac:dyDescent="0.2">
      <c r="C693" s="111"/>
      <c r="D693" s="111"/>
      <c r="E693" s="111"/>
      <c r="F693" s="111"/>
      <c r="G693" s="111"/>
      <c r="H693" s="111"/>
      <c r="I693" s="111"/>
      <c r="J693" s="111"/>
      <c r="K693" s="111"/>
      <c r="L693" s="111"/>
      <c r="M693" s="111"/>
      <c r="N693" s="111"/>
      <c r="O693" s="111"/>
      <c r="P693" s="111"/>
    </row>
    <row r="694" spans="3:16" x14ac:dyDescent="0.2">
      <c r="C694" s="111"/>
      <c r="D694" s="111"/>
      <c r="E694" s="111"/>
      <c r="F694" s="111"/>
      <c r="G694" s="111"/>
      <c r="H694" s="111"/>
      <c r="I694" s="111"/>
      <c r="J694" s="111"/>
      <c r="K694" s="111"/>
      <c r="L694" s="111"/>
      <c r="M694" s="111"/>
      <c r="N694" s="111"/>
      <c r="O694" s="111"/>
      <c r="P694" s="111"/>
    </row>
    <row r="695" spans="3:16" x14ac:dyDescent="0.2">
      <c r="C695" s="111"/>
      <c r="D695" s="111"/>
      <c r="E695" s="111"/>
      <c r="F695" s="111"/>
      <c r="G695" s="111"/>
      <c r="H695" s="111"/>
      <c r="I695" s="111"/>
      <c r="J695" s="111"/>
      <c r="K695" s="111"/>
      <c r="L695" s="111"/>
      <c r="M695" s="111"/>
      <c r="N695" s="111"/>
      <c r="O695" s="111"/>
      <c r="P695" s="111"/>
    </row>
    <row r="696" spans="3:16" x14ac:dyDescent="0.2">
      <c r="C696" s="111"/>
      <c r="D696" s="111"/>
      <c r="E696" s="111"/>
      <c r="F696" s="111"/>
      <c r="G696" s="111"/>
      <c r="H696" s="111"/>
      <c r="I696" s="111"/>
      <c r="J696" s="111"/>
      <c r="K696" s="111"/>
      <c r="L696" s="111"/>
      <c r="M696" s="111"/>
      <c r="N696" s="111"/>
      <c r="O696" s="111"/>
      <c r="P696" s="111"/>
    </row>
    <row r="697" spans="3:16" x14ac:dyDescent="0.2">
      <c r="C697" s="111"/>
      <c r="D697" s="111"/>
      <c r="E697" s="111"/>
      <c r="F697" s="111"/>
      <c r="G697" s="111"/>
      <c r="H697" s="111"/>
      <c r="I697" s="111"/>
      <c r="J697" s="111"/>
      <c r="K697" s="111"/>
      <c r="L697" s="111"/>
      <c r="M697" s="111"/>
      <c r="N697" s="111"/>
      <c r="O697" s="111"/>
      <c r="P697" s="111"/>
    </row>
    <row r="698" spans="3:16" x14ac:dyDescent="0.2">
      <c r="C698" s="111"/>
      <c r="D698" s="111"/>
      <c r="E698" s="111"/>
      <c r="F698" s="111"/>
      <c r="G698" s="111"/>
      <c r="H698" s="111"/>
      <c r="I698" s="111"/>
      <c r="J698" s="111"/>
      <c r="K698" s="111"/>
      <c r="L698" s="111"/>
      <c r="M698" s="111"/>
      <c r="N698" s="111"/>
      <c r="O698" s="111"/>
      <c r="P698" s="111"/>
    </row>
    <row r="699" spans="3:16" x14ac:dyDescent="0.2">
      <c r="C699" s="111"/>
      <c r="D699" s="111"/>
      <c r="E699" s="111"/>
      <c r="F699" s="111"/>
      <c r="G699" s="111"/>
      <c r="H699" s="111"/>
      <c r="I699" s="111"/>
      <c r="J699" s="111"/>
      <c r="K699" s="111"/>
      <c r="L699" s="111"/>
      <c r="M699" s="111"/>
      <c r="N699" s="111"/>
      <c r="O699" s="111"/>
      <c r="P699" s="111"/>
    </row>
    <row r="700" spans="3:16" x14ac:dyDescent="0.2">
      <c r="C700" s="111"/>
      <c r="D700" s="111"/>
      <c r="E700" s="111"/>
      <c r="F700" s="111"/>
      <c r="G700" s="111"/>
      <c r="H700" s="111"/>
      <c r="I700" s="111"/>
      <c r="J700" s="111"/>
      <c r="K700" s="111"/>
      <c r="L700" s="111"/>
      <c r="M700" s="111"/>
      <c r="N700" s="111"/>
      <c r="O700" s="111"/>
      <c r="P700" s="111"/>
    </row>
    <row r="701" spans="3:16" x14ac:dyDescent="0.2">
      <c r="C701" s="111"/>
      <c r="D701" s="111"/>
      <c r="E701" s="111"/>
      <c r="F701" s="111"/>
      <c r="G701" s="111"/>
      <c r="H701" s="111"/>
      <c r="I701" s="111"/>
      <c r="J701" s="111"/>
      <c r="K701" s="111"/>
      <c r="L701" s="111"/>
      <c r="M701" s="111"/>
      <c r="N701" s="111"/>
      <c r="O701" s="111"/>
      <c r="P701" s="111"/>
    </row>
    <row r="702" spans="3:16" x14ac:dyDescent="0.2">
      <c r="C702" s="111"/>
      <c r="D702" s="111"/>
      <c r="E702" s="111"/>
      <c r="F702" s="111"/>
      <c r="G702" s="111"/>
      <c r="H702" s="111"/>
      <c r="I702" s="111"/>
      <c r="J702" s="111"/>
      <c r="K702" s="111"/>
      <c r="L702" s="111"/>
      <c r="M702" s="111"/>
      <c r="N702" s="111"/>
      <c r="O702" s="111"/>
      <c r="P702" s="111"/>
    </row>
    <row r="703" spans="3:16" x14ac:dyDescent="0.2">
      <c r="C703" s="111"/>
      <c r="D703" s="111"/>
      <c r="E703" s="111"/>
      <c r="F703" s="111"/>
      <c r="G703" s="111"/>
      <c r="H703" s="111"/>
      <c r="I703" s="111"/>
      <c r="J703" s="111"/>
      <c r="K703" s="111"/>
      <c r="L703" s="111"/>
      <c r="M703" s="111"/>
      <c r="N703" s="111"/>
      <c r="O703" s="111"/>
      <c r="P703" s="111"/>
    </row>
    <row r="704" spans="3:16" x14ac:dyDescent="0.2">
      <c r="C704" s="111"/>
      <c r="D704" s="111"/>
      <c r="E704" s="111"/>
      <c r="F704" s="111"/>
      <c r="G704" s="111"/>
      <c r="H704" s="111"/>
      <c r="I704" s="111"/>
      <c r="J704" s="111"/>
      <c r="K704" s="111"/>
      <c r="L704" s="111"/>
      <c r="M704" s="111"/>
      <c r="N704" s="111"/>
      <c r="O704" s="111"/>
      <c r="P704" s="111"/>
    </row>
    <row r="705" spans="3:16" x14ac:dyDescent="0.2">
      <c r="C705" s="111"/>
      <c r="D705" s="111"/>
      <c r="E705" s="111"/>
      <c r="F705" s="111"/>
      <c r="G705" s="111"/>
      <c r="H705" s="111"/>
      <c r="I705" s="111"/>
      <c r="J705" s="111"/>
      <c r="K705" s="111"/>
      <c r="L705" s="111"/>
      <c r="M705" s="111"/>
      <c r="N705" s="111"/>
      <c r="O705" s="111"/>
      <c r="P705" s="111"/>
    </row>
    <row r="706" spans="3:16" x14ac:dyDescent="0.2">
      <c r="C706" s="111"/>
      <c r="D706" s="111"/>
      <c r="E706" s="111"/>
      <c r="F706" s="111"/>
      <c r="G706" s="111"/>
      <c r="H706" s="111"/>
      <c r="I706" s="111"/>
      <c r="J706" s="111"/>
      <c r="K706" s="111"/>
      <c r="L706" s="111"/>
      <c r="M706" s="111"/>
      <c r="N706" s="111"/>
      <c r="O706" s="111"/>
      <c r="P706" s="111"/>
    </row>
    <row r="707" spans="3:16" x14ac:dyDescent="0.2">
      <c r="C707" s="111"/>
      <c r="D707" s="111"/>
      <c r="E707" s="111"/>
      <c r="F707" s="111"/>
      <c r="G707" s="111"/>
      <c r="H707" s="111"/>
      <c r="I707" s="111"/>
      <c r="J707" s="111"/>
      <c r="K707" s="111"/>
      <c r="L707" s="111"/>
      <c r="M707" s="111"/>
      <c r="N707" s="111"/>
      <c r="O707" s="111"/>
      <c r="P707" s="111"/>
    </row>
    <row r="708" spans="3:16" x14ac:dyDescent="0.2">
      <c r="C708" s="111"/>
      <c r="D708" s="111"/>
      <c r="E708" s="111"/>
      <c r="F708" s="111"/>
      <c r="G708" s="111"/>
      <c r="H708" s="111"/>
      <c r="I708" s="111"/>
      <c r="J708" s="111"/>
      <c r="K708" s="111"/>
      <c r="L708" s="111"/>
      <c r="M708" s="111"/>
      <c r="N708" s="111"/>
      <c r="O708" s="111"/>
      <c r="P708" s="111"/>
    </row>
    <row r="709" spans="3:16" x14ac:dyDescent="0.2">
      <c r="C709" s="111"/>
      <c r="D709" s="111"/>
      <c r="E709" s="111"/>
      <c r="F709" s="111"/>
      <c r="G709" s="111"/>
      <c r="H709" s="111"/>
      <c r="I709" s="111"/>
      <c r="J709" s="111"/>
      <c r="K709" s="111"/>
      <c r="L709" s="111"/>
      <c r="M709" s="111"/>
      <c r="N709" s="111"/>
      <c r="O709" s="111"/>
      <c r="P709" s="111"/>
    </row>
    <row r="710" spans="3:16" x14ac:dyDescent="0.2">
      <c r="C710" s="111"/>
      <c r="D710" s="111"/>
      <c r="E710" s="111"/>
      <c r="F710" s="111"/>
      <c r="G710" s="111"/>
      <c r="H710" s="111"/>
      <c r="I710" s="111"/>
      <c r="J710" s="111"/>
      <c r="K710" s="111"/>
      <c r="L710" s="111"/>
      <c r="M710" s="111"/>
      <c r="N710" s="111"/>
      <c r="O710" s="111"/>
      <c r="P710" s="111"/>
    </row>
    <row r="711" spans="3:16" x14ac:dyDescent="0.2">
      <c r="C711" s="111"/>
      <c r="D711" s="111"/>
      <c r="E711" s="111"/>
      <c r="F711" s="111"/>
      <c r="G711" s="111"/>
      <c r="H711" s="111"/>
      <c r="I711" s="111"/>
      <c r="J711" s="111"/>
      <c r="K711" s="111"/>
      <c r="L711" s="111"/>
      <c r="M711" s="111"/>
      <c r="N711" s="111"/>
      <c r="O711" s="111"/>
      <c r="P711" s="111"/>
    </row>
    <row r="712" spans="3:16" x14ac:dyDescent="0.2">
      <c r="C712" s="111"/>
      <c r="D712" s="111"/>
      <c r="E712" s="111"/>
      <c r="F712" s="111"/>
      <c r="G712" s="111"/>
      <c r="H712" s="111"/>
      <c r="I712" s="111"/>
      <c r="J712" s="111"/>
      <c r="K712" s="111"/>
      <c r="L712" s="111"/>
      <c r="M712" s="111"/>
      <c r="N712" s="111"/>
      <c r="O712" s="111"/>
      <c r="P712" s="111"/>
    </row>
    <row r="713" spans="3:16" x14ac:dyDescent="0.2">
      <c r="C713" s="111"/>
      <c r="D713" s="111"/>
      <c r="E713" s="111"/>
      <c r="F713" s="111"/>
      <c r="G713" s="111"/>
      <c r="H713" s="111"/>
      <c r="I713" s="111"/>
      <c r="J713" s="111"/>
      <c r="K713" s="111"/>
      <c r="L713" s="111"/>
      <c r="M713" s="111"/>
      <c r="N713" s="111"/>
      <c r="O713" s="111"/>
      <c r="P713" s="111"/>
    </row>
    <row r="714" spans="3:16" x14ac:dyDescent="0.2">
      <c r="C714" s="111"/>
      <c r="D714" s="111"/>
      <c r="E714" s="111"/>
      <c r="F714" s="111"/>
      <c r="G714" s="111"/>
      <c r="H714" s="111"/>
      <c r="I714" s="111"/>
      <c r="J714" s="111"/>
      <c r="K714" s="111"/>
      <c r="L714" s="111"/>
      <c r="M714" s="111"/>
      <c r="N714" s="111"/>
      <c r="O714" s="111"/>
      <c r="P714" s="111"/>
    </row>
    <row r="715" spans="3:16" x14ac:dyDescent="0.2">
      <c r="C715" s="111"/>
      <c r="D715" s="111"/>
      <c r="E715" s="111"/>
      <c r="F715" s="111"/>
      <c r="G715" s="111"/>
      <c r="H715" s="111"/>
      <c r="I715" s="111"/>
      <c r="J715" s="111"/>
      <c r="K715" s="111"/>
      <c r="L715" s="111"/>
      <c r="M715" s="111"/>
      <c r="N715" s="111"/>
      <c r="O715" s="111"/>
      <c r="P715" s="111"/>
    </row>
    <row r="716" spans="3:16" x14ac:dyDescent="0.2">
      <c r="C716" s="111"/>
      <c r="D716" s="111"/>
      <c r="E716" s="111"/>
      <c r="F716" s="111"/>
      <c r="G716" s="111"/>
      <c r="H716" s="111"/>
      <c r="I716" s="111"/>
      <c r="J716" s="111"/>
      <c r="K716" s="111"/>
      <c r="L716" s="111"/>
      <c r="M716" s="111"/>
      <c r="N716" s="111"/>
      <c r="O716" s="111"/>
      <c r="P716" s="111"/>
    </row>
    <row r="717" spans="3:16" x14ac:dyDescent="0.2">
      <c r="C717" s="111"/>
      <c r="D717" s="111"/>
      <c r="E717" s="111"/>
      <c r="F717" s="111"/>
      <c r="G717" s="111"/>
      <c r="H717" s="111"/>
      <c r="I717" s="111"/>
      <c r="J717" s="111"/>
      <c r="K717" s="111"/>
      <c r="L717" s="111"/>
      <c r="M717" s="111"/>
      <c r="N717" s="111"/>
      <c r="O717" s="111"/>
      <c r="P717" s="111"/>
    </row>
    <row r="718" spans="3:16" x14ac:dyDescent="0.2">
      <c r="C718" s="111"/>
      <c r="D718" s="111"/>
      <c r="E718" s="111"/>
      <c r="F718" s="111"/>
      <c r="G718" s="111"/>
      <c r="H718" s="111"/>
      <c r="I718" s="111"/>
      <c r="J718" s="111"/>
      <c r="K718" s="111"/>
      <c r="L718" s="111"/>
      <c r="M718" s="111"/>
      <c r="N718" s="111"/>
      <c r="O718" s="111"/>
      <c r="P718" s="111"/>
    </row>
    <row r="719" spans="3:16" x14ac:dyDescent="0.2">
      <c r="C719" s="111"/>
      <c r="D719" s="111"/>
      <c r="E719" s="111"/>
      <c r="F719" s="111"/>
      <c r="G719" s="111"/>
      <c r="H719" s="111"/>
      <c r="I719" s="111"/>
      <c r="J719" s="111"/>
      <c r="K719" s="111"/>
      <c r="L719" s="111"/>
      <c r="M719" s="111"/>
      <c r="N719" s="111"/>
      <c r="O719" s="111"/>
      <c r="P719" s="111"/>
    </row>
    <row r="720" spans="3:16" x14ac:dyDescent="0.2">
      <c r="C720" s="111"/>
      <c r="D720" s="111"/>
      <c r="E720" s="111"/>
      <c r="F720" s="111"/>
      <c r="G720" s="111"/>
      <c r="H720" s="111"/>
      <c r="I720" s="111"/>
      <c r="J720" s="111"/>
      <c r="K720" s="111"/>
      <c r="L720" s="111"/>
      <c r="M720" s="111"/>
      <c r="N720" s="111"/>
      <c r="O720" s="111"/>
      <c r="P720" s="111"/>
    </row>
    <row r="721" spans="3:16" x14ac:dyDescent="0.2">
      <c r="C721" s="111"/>
      <c r="D721" s="111"/>
      <c r="E721" s="111"/>
      <c r="F721" s="111"/>
      <c r="G721" s="111"/>
      <c r="H721" s="111"/>
      <c r="I721" s="111"/>
      <c r="J721" s="111"/>
      <c r="K721" s="111"/>
      <c r="L721" s="111"/>
      <c r="M721" s="111"/>
      <c r="N721" s="111"/>
      <c r="O721" s="111"/>
      <c r="P721" s="111"/>
    </row>
    <row r="722" spans="3:16" x14ac:dyDescent="0.2">
      <c r="C722" s="111"/>
      <c r="D722" s="111"/>
      <c r="E722" s="111"/>
      <c r="F722" s="111"/>
      <c r="G722" s="111"/>
      <c r="H722" s="111"/>
      <c r="I722" s="111"/>
      <c r="J722" s="111"/>
      <c r="K722" s="111"/>
      <c r="L722" s="111"/>
      <c r="M722" s="111"/>
      <c r="N722" s="111"/>
      <c r="O722" s="111"/>
      <c r="P722" s="111"/>
    </row>
    <row r="723" spans="3:16" x14ac:dyDescent="0.2">
      <c r="C723" s="111"/>
      <c r="D723" s="111"/>
      <c r="E723" s="111"/>
      <c r="F723" s="111"/>
      <c r="G723" s="111"/>
      <c r="H723" s="111"/>
      <c r="I723" s="111"/>
      <c r="J723" s="111"/>
      <c r="K723" s="111"/>
      <c r="L723" s="111"/>
      <c r="M723" s="111"/>
      <c r="N723" s="111"/>
      <c r="O723" s="111"/>
      <c r="P723" s="111"/>
    </row>
    <row r="724" spans="3:16" x14ac:dyDescent="0.2">
      <c r="C724" s="111"/>
      <c r="D724" s="111"/>
      <c r="E724" s="111"/>
      <c r="F724" s="111"/>
      <c r="G724" s="111"/>
      <c r="H724" s="111"/>
      <c r="I724" s="111"/>
      <c r="J724" s="111"/>
      <c r="K724" s="111"/>
      <c r="L724" s="111"/>
      <c r="M724" s="111"/>
      <c r="N724" s="111"/>
      <c r="O724" s="111"/>
      <c r="P724" s="111"/>
    </row>
    <row r="725" spans="3:16" x14ac:dyDescent="0.2">
      <c r="C725" s="111"/>
      <c r="D725" s="111"/>
      <c r="E725" s="111"/>
      <c r="F725" s="111"/>
      <c r="G725" s="111"/>
      <c r="H725" s="111"/>
      <c r="I725" s="111"/>
      <c r="J725" s="111"/>
      <c r="K725" s="111"/>
      <c r="L725" s="111"/>
      <c r="M725" s="111"/>
      <c r="N725" s="111"/>
      <c r="O725" s="111"/>
      <c r="P725" s="111"/>
    </row>
    <row r="726" spans="3:16" x14ac:dyDescent="0.2">
      <c r="C726" s="111"/>
      <c r="D726" s="111"/>
      <c r="E726" s="111"/>
      <c r="F726" s="111"/>
      <c r="G726" s="111"/>
      <c r="H726" s="111"/>
      <c r="I726" s="111"/>
      <c r="J726" s="111"/>
      <c r="K726" s="111"/>
      <c r="L726" s="111"/>
      <c r="M726" s="111"/>
      <c r="N726" s="111"/>
      <c r="O726" s="111"/>
      <c r="P726" s="111"/>
    </row>
    <row r="727" spans="3:16" x14ac:dyDescent="0.2">
      <c r="C727" s="111"/>
      <c r="D727" s="111"/>
      <c r="E727" s="111"/>
      <c r="F727" s="111"/>
      <c r="G727" s="111"/>
      <c r="H727" s="111"/>
      <c r="I727" s="111"/>
      <c r="J727" s="111"/>
      <c r="K727" s="111"/>
      <c r="L727" s="111"/>
      <c r="M727" s="111"/>
      <c r="N727" s="111"/>
      <c r="O727" s="111"/>
      <c r="P727" s="111"/>
    </row>
    <row r="728" spans="3:16" x14ac:dyDescent="0.2">
      <c r="C728" s="111"/>
      <c r="D728" s="111"/>
      <c r="E728" s="111"/>
      <c r="F728" s="111"/>
      <c r="G728" s="111"/>
      <c r="H728" s="111"/>
      <c r="I728" s="111"/>
      <c r="J728" s="111"/>
      <c r="K728" s="111"/>
      <c r="L728" s="111"/>
      <c r="M728" s="111"/>
      <c r="N728" s="111"/>
      <c r="O728" s="111"/>
      <c r="P728" s="111"/>
    </row>
    <row r="729" spans="3:16" x14ac:dyDescent="0.2">
      <c r="C729" s="111"/>
      <c r="D729" s="111"/>
      <c r="E729" s="111"/>
      <c r="F729" s="111"/>
      <c r="G729" s="111"/>
      <c r="H729" s="111"/>
      <c r="I729" s="111"/>
      <c r="J729" s="111"/>
      <c r="K729" s="111"/>
      <c r="L729" s="111"/>
      <c r="M729" s="111"/>
      <c r="N729" s="111"/>
      <c r="O729" s="111"/>
      <c r="P729" s="111"/>
    </row>
    <row r="730" spans="3:16" x14ac:dyDescent="0.2">
      <c r="C730" s="111"/>
      <c r="D730" s="111"/>
      <c r="E730" s="111"/>
      <c r="F730" s="111"/>
      <c r="G730" s="111"/>
      <c r="H730" s="111"/>
      <c r="I730" s="111"/>
      <c r="J730" s="111"/>
      <c r="K730" s="111"/>
      <c r="L730" s="111"/>
      <c r="M730" s="111"/>
      <c r="N730" s="111"/>
      <c r="O730" s="111"/>
      <c r="P730" s="111"/>
    </row>
    <row r="731" spans="3:16" x14ac:dyDescent="0.2">
      <c r="C731" s="111"/>
      <c r="D731" s="111"/>
      <c r="E731" s="111"/>
      <c r="F731" s="111"/>
      <c r="G731" s="111"/>
      <c r="H731" s="111"/>
      <c r="I731" s="111"/>
      <c r="J731" s="111"/>
      <c r="K731" s="111"/>
      <c r="L731" s="111"/>
      <c r="M731" s="111"/>
      <c r="N731" s="111"/>
      <c r="O731" s="111"/>
      <c r="P731" s="111"/>
    </row>
    <row r="732" spans="3:16" x14ac:dyDescent="0.2">
      <c r="C732" s="111"/>
      <c r="D732" s="111"/>
      <c r="E732" s="111"/>
      <c r="F732" s="111"/>
      <c r="G732" s="111"/>
      <c r="H732" s="111"/>
      <c r="I732" s="111"/>
      <c r="J732" s="111"/>
      <c r="K732" s="111"/>
      <c r="L732" s="111"/>
      <c r="M732" s="111"/>
      <c r="N732" s="111"/>
      <c r="O732" s="111"/>
      <c r="P732" s="111"/>
    </row>
    <row r="733" spans="3:16" x14ac:dyDescent="0.2">
      <c r="C733" s="111"/>
      <c r="D733" s="111"/>
      <c r="E733" s="111"/>
      <c r="F733" s="111"/>
      <c r="G733" s="111"/>
      <c r="H733" s="111"/>
      <c r="I733" s="111"/>
      <c r="J733" s="111"/>
      <c r="K733" s="111"/>
      <c r="L733" s="111"/>
      <c r="M733" s="111"/>
      <c r="N733" s="111"/>
      <c r="O733" s="111"/>
      <c r="P733" s="111"/>
    </row>
    <row r="734" spans="3:16" x14ac:dyDescent="0.2">
      <c r="C734" s="111"/>
      <c r="D734" s="111"/>
      <c r="E734" s="111"/>
      <c r="F734" s="111"/>
      <c r="G734" s="111"/>
      <c r="H734" s="111"/>
      <c r="I734" s="111"/>
      <c r="J734" s="111"/>
      <c r="K734" s="111"/>
      <c r="L734" s="111"/>
      <c r="M734" s="111"/>
      <c r="N734" s="111"/>
      <c r="O734" s="111"/>
      <c r="P734" s="111"/>
    </row>
    <row r="735" spans="3:16" x14ac:dyDescent="0.2">
      <c r="C735" s="111"/>
      <c r="D735" s="111"/>
      <c r="E735" s="111"/>
      <c r="F735" s="111"/>
      <c r="G735" s="111"/>
      <c r="H735" s="111"/>
      <c r="I735" s="111"/>
      <c r="J735" s="111"/>
      <c r="K735" s="111"/>
      <c r="L735" s="111"/>
      <c r="M735" s="111"/>
      <c r="N735" s="111"/>
      <c r="O735" s="111"/>
      <c r="P735" s="111"/>
    </row>
    <row r="736" spans="3:16" x14ac:dyDescent="0.2">
      <c r="C736" s="111"/>
      <c r="D736" s="111"/>
      <c r="E736" s="111"/>
      <c r="F736" s="111"/>
      <c r="G736" s="111"/>
      <c r="H736" s="111"/>
      <c r="I736" s="111"/>
      <c r="J736" s="111"/>
      <c r="K736" s="111"/>
      <c r="L736" s="111"/>
      <c r="M736" s="111"/>
      <c r="N736" s="111"/>
      <c r="O736" s="111"/>
      <c r="P736" s="111"/>
    </row>
    <row r="737" spans="3:16" x14ac:dyDescent="0.2">
      <c r="C737" s="111"/>
      <c r="D737" s="111"/>
      <c r="E737" s="111"/>
      <c r="F737" s="111"/>
      <c r="G737" s="111"/>
      <c r="H737" s="111"/>
      <c r="I737" s="111"/>
      <c r="J737" s="111"/>
      <c r="K737" s="111"/>
      <c r="L737" s="111"/>
      <c r="M737" s="111"/>
      <c r="N737" s="111"/>
      <c r="O737" s="111"/>
      <c r="P737" s="111"/>
    </row>
    <row r="738" spans="3:16" x14ac:dyDescent="0.2">
      <c r="C738" s="111"/>
      <c r="D738" s="111"/>
      <c r="E738" s="111"/>
      <c r="F738" s="111"/>
      <c r="G738" s="111"/>
      <c r="H738" s="111"/>
      <c r="I738" s="111"/>
      <c r="J738" s="111"/>
      <c r="K738" s="111"/>
      <c r="L738" s="111"/>
      <c r="M738" s="111"/>
      <c r="N738" s="111"/>
      <c r="O738" s="111"/>
      <c r="P738" s="111"/>
    </row>
    <row r="739" spans="3:16" x14ac:dyDescent="0.2">
      <c r="C739" s="111"/>
      <c r="D739" s="111"/>
      <c r="E739" s="111"/>
      <c r="F739" s="111"/>
      <c r="G739" s="111"/>
      <c r="H739" s="111"/>
      <c r="I739" s="111"/>
      <c r="J739" s="111"/>
      <c r="K739" s="111"/>
      <c r="L739" s="111"/>
      <c r="M739" s="111"/>
      <c r="N739" s="111"/>
      <c r="O739" s="111"/>
      <c r="P739" s="111"/>
    </row>
    <row r="740" spans="3:16" x14ac:dyDescent="0.2">
      <c r="C740" s="111"/>
      <c r="D740" s="111"/>
      <c r="E740" s="111"/>
      <c r="F740" s="111"/>
      <c r="G740" s="111"/>
      <c r="H740" s="111"/>
      <c r="I740" s="111"/>
      <c r="J740" s="111"/>
      <c r="K740" s="111"/>
      <c r="L740" s="111"/>
      <c r="M740" s="111"/>
      <c r="N740" s="111"/>
      <c r="O740" s="111"/>
      <c r="P740" s="111"/>
    </row>
    <row r="741" spans="3:16" x14ac:dyDescent="0.2">
      <c r="C741" s="111"/>
      <c r="D741" s="111"/>
      <c r="E741" s="111"/>
      <c r="F741" s="111"/>
      <c r="G741" s="111"/>
      <c r="H741" s="111"/>
      <c r="I741" s="111"/>
      <c r="J741" s="111"/>
      <c r="K741" s="111"/>
      <c r="L741" s="111"/>
      <c r="M741" s="111"/>
      <c r="N741" s="111"/>
      <c r="O741" s="111"/>
      <c r="P741" s="111"/>
    </row>
    <row r="742" spans="3:16" x14ac:dyDescent="0.2">
      <c r="C742" s="111"/>
      <c r="D742" s="111"/>
      <c r="E742" s="111"/>
      <c r="F742" s="111"/>
      <c r="G742" s="111"/>
      <c r="H742" s="111"/>
      <c r="I742" s="111"/>
      <c r="J742" s="111"/>
      <c r="K742" s="111"/>
      <c r="L742" s="111"/>
      <c r="M742" s="111"/>
      <c r="N742" s="111"/>
      <c r="O742" s="111"/>
      <c r="P742" s="111"/>
    </row>
    <row r="743" spans="3:16" x14ac:dyDescent="0.2">
      <c r="C743" s="111"/>
      <c r="D743" s="111"/>
      <c r="E743" s="111"/>
      <c r="F743" s="111"/>
      <c r="G743" s="111"/>
      <c r="H743" s="111"/>
      <c r="I743" s="111"/>
      <c r="J743" s="111"/>
      <c r="K743" s="111"/>
      <c r="L743" s="111"/>
      <c r="M743" s="111"/>
      <c r="N743" s="111"/>
      <c r="O743" s="111"/>
      <c r="P743" s="111"/>
    </row>
    <row r="744" spans="3:16" x14ac:dyDescent="0.2">
      <c r="C744" s="111"/>
      <c r="D744" s="111"/>
      <c r="E744" s="111"/>
      <c r="F744" s="111"/>
      <c r="G744" s="111"/>
      <c r="H744" s="111"/>
      <c r="I744" s="111"/>
      <c r="J744" s="111"/>
      <c r="K744" s="111"/>
      <c r="L744" s="111"/>
      <c r="M744" s="111"/>
      <c r="N744" s="111"/>
      <c r="O744" s="111"/>
      <c r="P744" s="111"/>
    </row>
    <row r="745" spans="3:16" x14ac:dyDescent="0.2">
      <c r="C745" s="111"/>
      <c r="D745" s="111"/>
      <c r="E745" s="111"/>
      <c r="F745" s="111"/>
      <c r="G745" s="111"/>
      <c r="H745" s="111"/>
      <c r="I745" s="111"/>
      <c r="J745" s="111"/>
      <c r="K745" s="111"/>
      <c r="L745" s="111"/>
      <c r="M745" s="111"/>
      <c r="N745" s="111"/>
      <c r="O745" s="111"/>
      <c r="P745" s="111"/>
    </row>
    <row r="746" spans="3:16" x14ac:dyDescent="0.2">
      <c r="C746" s="111"/>
      <c r="D746" s="111"/>
      <c r="E746" s="111"/>
      <c r="F746" s="111"/>
      <c r="G746" s="111"/>
      <c r="H746" s="111"/>
      <c r="I746" s="111"/>
      <c r="J746" s="111"/>
      <c r="K746" s="111"/>
      <c r="L746" s="111"/>
      <c r="M746" s="111"/>
      <c r="N746" s="111"/>
      <c r="O746" s="111"/>
      <c r="P746" s="111"/>
    </row>
    <row r="747" spans="3:16" x14ac:dyDescent="0.2">
      <c r="C747" s="111"/>
      <c r="D747" s="111"/>
      <c r="E747" s="111"/>
      <c r="F747" s="111"/>
      <c r="G747" s="111"/>
      <c r="H747" s="111"/>
      <c r="I747" s="111"/>
      <c r="J747" s="111"/>
      <c r="K747" s="111"/>
      <c r="L747" s="111"/>
      <c r="M747" s="111"/>
      <c r="N747" s="111"/>
      <c r="O747" s="111"/>
      <c r="P747" s="111"/>
    </row>
    <row r="748" spans="3:16" x14ac:dyDescent="0.2">
      <c r="C748" s="111"/>
      <c r="D748" s="111"/>
      <c r="E748" s="111"/>
      <c r="F748" s="111"/>
      <c r="G748" s="111"/>
      <c r="H748" s="111"/>
      <c r="I748" s="111"/>
      <c r="J748" s="111"/>
      <c r="K748" s="111"/>
      <c r="L748" s="111"/>
      <c r="M748" s="111"/>
      <c r="N748" s="111"/>
      <c r="O748" s="111"/>
      <c r="P748" s="111"/>
    </row>
    <row r="749" spans="3:16" x14ac:dyDescent="0.2">
      <c r="C749" s="111"/>
      <c r="D749" s="111"/>
      <c r="E749" s="111"/>
      <c r="F749" s="111"/>
      <c r="G749" s="111"/>
      <c r="H749" s="111"/>
      <c r="I749" s="111"/>
      <c r="J749" s="111"/>
      <c r="K749" s="111"/>
      <c r="L749" s="111"/>
      <c r="M749" s="111"/>
      <c r="N749" s="111"/>
      <c r="O749" s="111"/>
      <c r="P749" s="111"/>
    </row>
    <row r="750" spans="3:16" x14ac:dyDescent="0.2">
      <c r="C750" s="111"/>
      <c r="D750" s="111"/>
      <c r="E750" s="111"/>
      <c r="F750" s="111"/>
      <c r="G750" s="111"/>
      <c r="H750" s="111"/>
      <c r="I750" s="111"/>
      <c r="J750" s="111"/>
      <c r="K750" s="111"/>
      <c r="L750" s="111"/>
      <c r="M750" s="111"/>
      <c r="N750" s="111"/>
      <c r="O750" s="111"/>
      <c r="P750" s="111"/>
    </row>
    <row r="751" spans="3:16" x14ac:dyDescent="0.2">
      <c r="C751" s="111"/>
      <c r="D751" s="111"/>
      <c r="E751" s="111"/>
      <c r="F751" s="111"/>
      <c r="G751" s="111"/>
      <c r="H751" s="111"/>
      <c r="I751" s="111"/>
      <c r="J751" s="111"/>
      <c r="K751" s="111"/>
      <c r="L751" s="111"/>
      <c r="M751" s="111"/>
      <c r="N751" s="111"/>
      <c r="O751" s="111"/>
      <c r="P751" s="111"/>
    </row>
    <row r="752" spans="3:16" x14ac:dyDescent="0.2">
      <c r="C752" s="111"/>
      <c r="D752" s="111"/>
      <c r="E752" s="111"/>
      <c r="F752" s="111"/>
      <c r="G752" s="111"/>
      <c r="H752" s="111"/>
      <c r="I752" s="111"/>
      <c r="J752" s="111"/>
      <c r="K752" s="111"/>
      <c r="L752" s="111"/>
      <c r="M752" s="111"/>
      <c r="N752" s="111"/>
      <c r="O752" s="111"/>
      <c r="P752" s="111"/>
    </row>
    <row r="753" spans="3:16" x14ac:dyDescent="0.2">
      <c r="C753" s="111"/>
      <c r="D753" s="111"/>
      <c r="E753" s="111"/>
      <c r="F753" s="111"/>
      <c r="G753" s="111"/>
      <c r="H753" s="111"/>
      <c r="I753" s="111"/>
      <c r="J753" s="111"/>
      <c r="K753" s="111"/>
      <c r="L753" s="111"/>
      <c r="M753" s="111"/>
      <c r="N753" s="111"/>
      <c r="O753" s="111"/>
      <c r="P753" s="111"/>
    </row>
    <row r="754" spans="3:16" x14ac:dyDescent="0.2">
      <c r="C754" s="111"/>
      <c r="D754" s="111"/>
      <c r="E754" s="111"/>
      <c r="F754" s="111"/>
      <c r="G754" s="111"/>
      <c r="H754" s="111"/>
      <c r="I754" s="111"/>
      <c r="J754" s="111"/>
      <c r="K754" s="111"/>
      <c r="L754" s="111"/>
      <c r="M754" s="111"/>
      <c r="N754" s="111"/>
      <c r="O754" s="111"/>
      <c r="P754" s="111"/>
    </row>
    <row r="755" spans="3:16" x14ac:dyDescent="0.2">
      <c r="C755" s="111"/>
      <c r="D755" s="111"/>
      <c r="E755" s="111"/>
      <c r="F755" s="111"/>
      <c r="G755" s="111"/>
      <c r="H755" s="111"/>
      <c r="I755" s="111"/>
      <c r="J755" s="111"/>
      <c r="K755" s="111"/>
      <c r="L755" s="111"/>
      <c r="M755" s="111"/>
      <c r="N755" s="111"/>
      <c r="O755" s="111"/>
      <c r="P755" s="111"/>
    </row>
    <row r="756" spans="3:16" x14ac:dyDescent="0.2">
      <c r="C756" s="111"/>
      <c r="D756" s="111"/>
      <c r="E756" s="111"/>
      <c r="F756" s="111"/>
      <c r="G756" s="111"/>
      <c r="H756" s="111"/>
      <c r="I756" s="111"/>
      <c r="J756" s="111"/>
      <c r="K756" s="111"/>
      <c r="L756" s="111"/>
      <c r="M756" s="111"/>
      <c r="N756" s="111"/>
      <c r="O756" s="111"/>
      <c r="P756" s="111"/>
    </row>
    <row r="757" spans="3:16" x14ac:dyDescent="0.2">
      <c r="C757" s="111"/>
      <c r="D757" s="111"/>
      <c r="E757" s="111"/>
      <c r="F757" s="111"/>
      <c r="G757" s="111"/>
      <c r="H757" s="111"/>
      <c r="I757" s="111"/>
      <c r="J757" s="111"/>
      <c r="K757" s="111"/>
      <c r="L757" s="111"/>
      <c r="M757" s="111"/>
      <c r="N757" s="111"/>
      <c r="O757" s="111"/>
      <c r="P757" s="111"/>
    </row>
    <row r="758" spans="3:16" x14ac:dyDescent="0.2">
      <c r="C758" s="111"/>
      <c r="D758" s="111"/>
      <c r="E758" s="111"/>
      <c r="F758" s="111"/>
      <c r="G758" s="111"/>
      <c r="H758" s="111"/>
      <c r="I758" s="111"/>
      <c r="J758" s="111"/>
      <c r="K758" s="111"/>
      <c r="L758" s="111"/>
      <c r="M758" s="111"/>
      <c r="N758" s="111"/>
      <c r="O758" s="111"/>
      <c r="P758" s="111"/>
    </row>
    <row r="759" spans="3:16" x14ac:dyDescent="0.2">
      <c r="C759" s="111"/>
      <c r="D759" s="111"/>
      <c r="E759" s="111"/>
      <c r="F759" s="111"/>
      <c r="G759" s="111"/>
      <c r="H759" s="111"/>
      <c r="I759" s="111"/>
      <c r="J759" s="111"/>
      <c r="K759" s="111"/>
      <c r="L759" s="111"/>
      <c r="M759" s="111"/>
      <c r="N759" s="111"/>
      <c r="O759" s="111"/>
      <c r="P759" s="111"/>
    </row>
    <row r="760" spans="3:16" x14ac:dyDescent="0.2">
      <c r="C760" s="111"/>
      <c r="D760" s="111"/>
      <c r="E760" s="111"/>
      <c r="F760" s="111"/>
      <c r="G760" s="111"/>
      <c r="H760" s="111"/>
      <c r="I760" s="111"/>
      <c r="J760" s="111"/>
      <c r="K760" s="111"/>
      <c r="L760" s="111"/>
      <c r="M760" s="111"/>
      <c r="N760" s="111"/>
      <c r="O760" s="111"/>
      <c r="P760" s="111"/>
    </row>
    <row r="761" spans="3:16" x14ac:dyDescent="0.2">
      <c r="C761" s="111"/>
      <c r="D761" s="111"/>
      <c r="E761" s="111"/>
      <c r="F761" s="111"/>
      <c r="G761" s="111"/>
      <c r="H761" s="111"/>
      <c r="I761" s="111"/>
      <c r="J761" s="111"/>
      <c r="K761" s="111"/>
      <c r="L761" s="111"/>
      <c r="M761" s="111"/>
      <c r="N761" s="111"/>
      <c r="O761" s="111"/>
      <c r="P761" s="111"/>
    </row>
    <row r="762" spans="3:16" x14ac:dyDescent="0.2">
      <c r="C762" s="111"/>
      <c r="D762" s="111"/>
      <c r="E762" s="111"/>
      <c r="F762" s="111"/>
      <c r="G762" s="111"/>
      <c r="H762" s="111"/>
      <c r="I762" s="111"/>
      <c r="J762" s="111"/>
      <c r="K762" s="111"/>
      <c r="L762" s="111"/>
      <c r="M762" s="111"/>
      <c r="N762" s="111"/>
      <c r="O762" s="111"/>
      <c r="P762" s="111"/>
    </row>
    <row r="763" spans="3:16" x14ac:dyDescent="0.2">
      <c r="C763" s="111"/>
      <c r="D763" s="111"/>
      <c r="E763" s="111"/>
      <c r="F763" s="111"/>
      <c r="G763" s="111"/>
      <c r="H763" s="111"/>
      <c r="I763" s="111"/>
      <c r="J763" s="111"/>
      <c r="K763" s="111"/>
      <c r="L763" s="111"/>
      <c r="M763" s="111"/>
      <c r="N763" s="111"/>
      <c r="O763" s="111"/>
      <c r="P763" s="111"/>
    </row>
    <row r="764" spans="3:16" x14ac:dyDescent="0.2">
      <c r="C764" s="111"/>
      <c r="D764" s="111"/>
      <c r="E764" s="111"/>
      <c r="F764" s="111"/>
      <c r="G764" s="111"/>
      <c r="H764" s="111"/>
      <c r="I764" s="111"/>
      <c r="J764" s="111"/>
      <c r="K764" s="111"/>
      <c r="L764" s="111"/>
      <c r="M764" s="111"/>
      <c r="N764" s="111"/>
      <c r="O764" s="111"/>
      <c r="P764" s="111"/>
    </row>
    <row r="765" spans="3:16" x14ac:dyDescent="0.2">
      <c r="C765" s="111"/>
      <c r="D765" s="111"/>
      <c r="E765" s="111"/>
      <c r="F765" s="111"/>
      <c r="G765" s="111"/>
      <c r="H765" s="111"/>
      <c r="I765" s="111"/>
      <c r="J765" s="111"/>
      <c r="K765" s="111"/>
      <c r="L765" s="111"/>
      <c r="M765" s="111"/>
      <c r="N765" s="111"/>
      <c r="O765" s="111"/>
      <c r="P765" s="111"/>
    </row>
    <row r="766" spans="3:16" x14ac:dyDescent="0.2">
      <c r="C766" s="111"/>
      <c r="D766" s="111"/>
      <c r="E766" s="111"/>
      <c r="F766" s="111"/>
      <c r="G766" s="111"/>
      <c r="H766" s="111"/>
      <c r="I766" s="111"/>
      <c r="J766" s="111"/>
      <c r="K766" s="111"/>
      <c r="L766" s="111"/>
      <c r="M766" s="111"/>
      <c r="N766" s="111"/>
      <c r="O766" s="111"/>
      <c r="P766" s="111"/>
    </row>
    <row r="767" spans="3:16" x14ac:dyDescent="0.2">
      <c r="C767" s="111"/>
      <c r="D767" s="111"/>
      <c r="E767" s="111"/>
      <c r="F767" s="111"/>
      <c r="G767" s="111"/>
      <c r="H767" s="111"/>
      <c r="I767" s="111"/>
      <c r="J767" s="111"/>
      <c r="K767" s="111"/>
      <c r="L767" s="111"/>
      <c r="M767" s="111"/>
      <c r="N767" s="111"/>
      <c r="O767" s="111"/>
      <c r="P767" s="111"/>
    </row>
    <row r="768" spans="3:16" x14ac:dyDescent="0.2">
      <c r="C768" s="111"/>
      <c r="D768" s="111"/>
      <c r="E768" s="111"/>
      <c r="F768" s="111"/>
      <c r="G768" s="111"/>
      <c r="H768" s="111"/>
      <c r="I768" s="111"/>
      <c r="J768" s="111"/>
      <c r="K768" s="111"/>
      <c r="L768" s="111"/>
      <c r="M768" s="111"/>
      <c r="N768" s="111"/>
      <c r="O768" s="111"/>
      <c r="P768" s="111"/>
    </row>
    <row r="769" spans="3:16" x14ac:dyDescent="0.2">
      <c r="C769" s="111"/>
      <c r="D769" s="111"/>
      <c r="E769" s="111"/>
      <c r="F769" s="111"/>
      <c r="G769" s="111"/>
      <c r="H769" s="111"/>
      <c r="I769" s="111"/>
      <c r="J769" s="111"/>
      <c r="K769" s="111"/>
      <c r="L769" s="111"/>
      <c r="M769" s="111"/>
      <c r="N769" s="111"/>
      <c r="O769" s="111"/>
      <c r="P769" s="111"/>
    </row>
    <row r="770" spans="3:16" x14ac:dyDescent="0.2">
      <c r="C770" s="111"/>
      <c r="D770" s="111"/>
      <c r="E770" s="111"/>
      <c r="F770" s="111"/>
      <c r="G770" s="111"/>
      <c r="H770" s="111"/>
      <c r="I770" s="111"/>
      <c r="J770" s="111"/>
      <c r="K770" s="111"/>
      <c r="L770" s="111"/>
      <c r="M770" s="111"/>
      <c r="N770" s="111"/>
      <c r="O770" s="111"/>
      <c r="P770" s="111"/>
    </row>
    <row r="771" spans="3:16" x14ac:dyDescent="0.2">
      <c r="C771" s="111"/>
      <c r="D771" s="111"/>
      <c r="E771" s="111"/>
      <c r="F771" s="111"/>
      <c r="G771" s="111"/>
      <c r="H771" s="111"/>
      <c r="I771" s="111"/>
      <c r="J771" s="111"/>
      <c r="K771" s="111"/>
      <c r="L771" s="111"/>
      <c r="M771" s="111"/>
      <c r="N771" s="111"/>
      <c r="O771" s="111"/>
      <c r="P771" s="111"/>
    </row>
    <row r="772" spans="3:16" x14ac:dyDescent="0.2">
      <c r="C772" s="111"/>
      <c r="D772" s="111"/>
      <c r="E772" s="111"/>
      <c r="F772" s="111"/>
      <c r="G772" s="111"/>
      <c r="H772" s="111"/>
      <c r="I772" s="111"/>
      <c r="J772" s="111"/>
      <c r="K772" s="111"/>
      <c r="L772" s="111"/>
      <c r="M772" s="111"/>
      <c r="N772" s="111"/>
      <c r="O772" s="111"/>
      <c r="P772" s="111"/>
    </row>
    <row r="773" spans="3:16" x14ac:dyDescent="0.2">
      <c r="C773" s="111"/>
      <c r="D773" s="111"/>
      <c r="E773" s="111"/>
      <c r="F773" s="111"/>
      <c r="G773" s="111"/>
      <c r="H773" s="111"/>
      <c r="I773" s="111"/>
      <c r="J773" s="111"/>
      <c r="K773" s="111"/>
      <c r="L773" s="111"/>
      <c r="M773" s="111"/>
      <c r="N773" s="111"/>
      <c r="O773" s="111"/>
      <c r="P773" s="111"/>
    </row>
    <row r="774" spans="3:16" x14ac:dyDescent="0.2">
      <c r="C774" s="111"/>
      <c r="D774" s="111"/>
      <c r="E774" s="111"/>
      <c r="F774" s="111"/>
      <c r="G774" s="111"/>
      <c r="H774" s="111"/>
      <c r="I774" s="111"/>
      <c r="J774" s="111"/>
      <c r="K774" s="111"/>
      <c r="L774" s="111"/>
      <c r="M774" s="111"/>
      <c r="N774" s="111"/>
      <c r="O774" s="111"/>
      <c r="P774" s="111"/>
    </row>
    <row r="775" spans="3:16" x14ac:dyDescent="0.2">
      <c r="C775" s="111"/>
      <c r="D775" s="111"/>
      <c r="E775" s="111"/>
      <c r="F775" s="111"/>
      <c r="G775" s="111"/>
      <c r="H775" s="111"/>
      <c r="I775" s="111"/>
      <c r="J775" s="111"/>
      <c r="K775" s="111"/>
      <c r="L775" s="111"/>
      <c r="M775" s="111"/>
      <c r="N775" s="111"/>
      <c r="O775" s="111"/>
      <c r="P775" s="111"/>
    </row>
    <row r="776" spans="3:16" x14ac:dyDescent="0.2">
      <c r="C776" s="111"/>
      <c r="D776" s="111"/>
      <c r="E776" s="111"/>
      <c r="F776" s="111"/>
      <c r="G776" s="111"/>
      <c r="H776" s="111"/>
      <c r="I776" s="111"/>
      <c r="J776" s="111"/>
      <c r="K776" s="111"/>
      <c r="L776" s="111"/>
      <c r="M776" s="111"/>
      <c r="N776" s="111"/>
      <c r="O776" s="111"/>
      <c r="P776" s="111"/>
    </row>
    <row r="777" spans="3:16" x14ac:dyDescent="0.2">
      <c r="C777" s="111"/>
      <c r="D777" s="111"/>
      <c r="E777" s="111"/>
      <c r="F777" s="111"/>
      <c r="G777" s="111"/>
      <c r="H777" s="111"/>
      <c r="I777" s="111"/>
      <c r="J777" s="111"/>
      <c r="K777" s="111"/>
      <c r="L777" s="111"/>
      <c r="M777" s="111"/>
      <c r="N777" s="111"/>
      <c r="O777" s="111"/>
      <c r="P777" s="111"/>
    </row>
    <row r="778" spans="3:16" x14ac:dyDescent="0.2">
      <c r="C778" s="111"/>
      <c r="D778" s="111"/>
      <c r="E778" s="111"/>
      <c r="F778" s="111"/>
      <c r="G778" s="111"/>
      <c r="H778" s="111"/>
      <c r="I778" s="111"/>
      <c r="J778" s="111"/>
      <c r="K778" s="111"/>
      <c r="L778" s="111"/>
      <c r="M778" s="111"/>
      <c r="N778" s="111"/>
      <c r="O778" s="111"/>
      <c r="P778" s="111"/>
    </row>
    <row r="779" spans="3:16" x14ac:dyDescent="0.2">
      <c r="C779" s="111"/>
      <c r="D779" s="111"/>
      <c r="E779" s="111"/>
      <c r="F779" s="111"/>
      <c r="G779" s="111"/>
      <c r="H779" s="111"/>
      <c r="I779" s="111"/>
      <c r="J779" s="111"/>
      <c r="K779" s="111"/>
      <c r="L779" s="111"/>
      <c r="M779" s="111"/>
      <c r="N779" s="111"/>
      <c r="O779" s="111"/>
      <c r="P779" s="111"/>
    </row>
    <row r="780" spans="3:16" x14ac:dyDescent="0.2">
      <c r="C780" s="111"/>
      <c r="D780" s="111"/>
      <c r="E780" s="111"/>
      <c r="F780" s="111"/>
      <c r="G780" s="111"/>
      <c r="H780" s="111"/>
      <c r="I780" s="111"/>
      <c r="J780" s="111"/>
      <c r="K780" s="111"/>
      <c r="L780" s="111"/>
      <c r="M780" s="111"/>
      <c r="N780" s="111"/>
      <c r="O780" s="111"/>
      <c r="P780" s="111"/>
    </row>
    <row r="781" spans="3:16" x14ac:dyDescent="0.2">
      <c r="C781" s="111"/>
      <c r="D781" s="111"/>
      <c r="E781" s="111"/>
      <c r="F781" s="111"/>
      <c r="G781" s="111"/>
      <c r="H781" s="111"/>
      <c r="I781" s="111"/>
      <c r="J781" s="111"/>
      <c r="K781" s="111"/>
      <c r="L781" s="111"/>
      <c r="M781" s="111"/>
      <c r="N781" s="111"/>
      <c r="O781" s="111"/>
      <c r="P781" s="111"/>
    </row>
    <row r="782" spans="3:16" x14ac:dyDescent="0.2">
      <c r="C782" s="111"/>
      <c r="D782" s="111"/>
      <c r="E782" s="111"/>
      <c r="F782" s="111"/>
      <c r="G782" s="111"/>
      <c r="H782" s="111"/>
      <c r="I782" s="111"/>
      <c r="J782" s="111"/>
      <c r="K782" s="111"/>
      <c r="L782" s="111"/>
      <c r="M782" s="111"/>
      <c r="N782" s="111"/>
      <c r="O782" s="111"/>
      <c r="P782" s="111"/>
    </row>
    <row r="783" spans="3:16" x14ac:dyDescent="0.2">
      <c r="C783" s="111"/>
      <c r="D783" s="111"/>
      <c r="E783" s="111"/>
      <c r="F783" s="111"/>
      <c r="G783" s="111"/>
      <c r="H783" s="111"/>
      <c r="I783" s="111"/>
      <c r="J783" s="111"/>
      <c r="K783" s="111"/>
      <c r="L783" s="111"/>
      <c r="M783" s="111"/>
      <c r="N783" s="111"/>
      <c r="O783" s="111"/>
      <c r="P783" s="111"/>
    </row>
    <row r="784" spans="3:16" x14ac:dyDescent="0.2">
      <c r="C784" s="111"/>
      <c r="D784" s="111"/>
      <c r="E784" s="111"/>
      <c r="F784" s="111"/>
      <c r="G784" s="111"/>
      <c r="H784" s="111"/>
      <c r="I784" s="111"/>
      <c r="J784" s="111"/>
      <c r="K784" s="111"/>
      <c r="L784" s="111"/>
      <c r="M784" s="111"/>
      <c r="N784" s="111"/>
      <c r="O784" s="111"/>
      <c r="P784" s="111"/>
    </row>
    <row r="785" spans="3:16" x14ac:dyDescent="0.2">
      <c r="C785" s="111"/>
      <c r="D785" s="111"/>
      <c r="E785" s="111"/>
      <c r="F785" s="111"/>
      <c r="G785" s="111"/>
      <c r="H785" s="111"/>
      <c r="I785" s="111"/>
      <c r="J785" s="111"/>
      <c r="K785" s="111"/>
      <c r="L785" s="111"/>
      <c r="M785" s="111"/>
      <c r="N785" s="111"/>
      <c r="O785" s="111"/>
      <c r="P785" s="111"/>
    </row>
    <row r="786" spans="3:16" x14ac:dyDescent="0.2">
      <c r="C786" s="111"/>
      <c r="D786" s="111"/>
      <c r="E786" s="111"/>
      <c r="F786" s="111"/>
      <c r="G786" s="111"/>
      <c r="H786" s="111"/>
      <c r="I786" s="111"/>
      <c r="J786" s="111"/>
      <c r="K786" s="111"/>
      <c r="L786" s="111"/>
      <c r="M786" s="111"/>
      <c r="N786" s="111"/>
      <c r="O786" s="111"/>
      <c r="P786" s="111"/>
    </row>
    <row r="787" spans="3:16" x14ac:dyDescent="0.2">
      <c r="C787" s="111"/>
      <c r="D787" s="111"/>
      <c r="E787" s="111"/>
      <c r="F787" s="111"/>
      <c r="G787" s="111"/>
      <c r="H787" s="111"/>
      <c r="I787" s="111"/>
      <c r="J787" s="111"/>
      <c r="K787" s="111"/>
      <c r="L787" s="111"/>
      <c r="M787" s="111"/>
      <c r="N787" s="111"/>
      <c r="O787" s="111"/>
      <c r="P787" s="111"/>
    </row>
    <row r="788" spans="3:16" x14ac:dyDescent="0.2">
      <c r="C788" s="111"/>
      <c r="D788" s="111"/>
      <c r="E788" s="111"/>
      <c r="F788" s="111"/>
      <c r="G788" s="111"/>
      <c r="H788" s="111"/>
      <c r="I788" s="111"/>
      <c r="J788" s="111"/>
      <c r="K788" s="111"/>
      <c r="L788" s="111"/>
      <c r="M788" s="111"/>
      <c r="N788" s="111"/>
      <c r="O788" s="111"/>
      <c r="P788" s="111"/>
    </row>
    <row r="789" spans="3:16" x14ac:dyDescent="0.2">
      <c r="C789" s="111"/>
      <c r="D789" s="111"/>
      <c r="E789" s="111"/>
      <c r="F789" s="111"/>
      <c r="G789" s="111"/>
      <c r="H789" s="111"/>
      <c r="I789" s="111"/>
      <c r="J789" s="111"/>
      <c r="K789" s="111"/>
      <c r="L789" s="111"/>
      <c r="M789" s="111"/>
      <c r="N789" s="111"/>
      <c r="O789" s="111"/>
      <c r="P789" s="111"/>
    </row>
    <row r="790" spans="3:16" x14ac:dyDescent="0.2">
      <c r="C790" s="111"/>
      <c r="D790" s="111"/>
      <c r="E790" s="111"/>
      <c r="F790" s="111"/>
      <c r="G790" s="111"/>
      <c r="H790" s="111"/>
      <c r="I790" s="111"/>
      <c r="J790" s="111"/>
      <c r="K790" s="111"/>
      <c r="L790" s="111"/>
      <c r="M790" s="111"/>
      <c r="N790" s="111"/>
      <c r="O790" s="111"/>
      <c r="P790" s="111"/>
    </row>
    <row r="791" spans="3:16" x14ac:dyDescent="0.2">
      <c r="C791" s="111"/>
      <c r="D791" s="111"/>
      <c r="E791" s="111"/>
      <c r="F791" s="111"/>
      <c r="G791" s="111"/>
      <c r="H791" s="111"/>
      <c r="I791" s="111"/>
      <c r="J791" s="111"/>
      <c r="K791" s="111"/>
      <c r="L791" s="111"/>
      <c r="M791" s="111"/>
      <c r="N791" s="111"/>
      <c r="O791" s="111"/>
      <c r="P791" s="111"/>
    </row>
    <row r="792" spans="3:16" x14ac:dyDescent="0.2">
      <c r="C792" s="111"/>
      <c r="D792" s="111"/>
      <c r="E792" s="111"/>
      <c r="F792" s="111"/>
      <c r="G792" s="111"/>
      <c r="H792" s="111"/>
      <c r="I792" s="111"/>
      <c r="J792" s="111"/>
      <c r="K792" s="111"/>
      <c r="L792" s="111"/>
      <c r="M792" s="111"/>
      <c r="N792" s="111"/>
      <c r="O792" s="111"/>
      <c r="P792" s="111"/>
    </row>
    <row r="793" spans="3:16" x14ac:dyDescent="0.2">
      <c r="C793" s="111"/>
      <c r="D793" s="111"/>
      <c r="E793" s="111"/>
      <c r="F793" s="111"/>
      <c r="G793" s="111"/>
      <c r="H793" s="111"/>
      <c r="I793" s="111"/>
      <c r="J793" s="111"/>
      <c r="K793" s="111"/>
      <c r="L793" s="111"/>
      <c r="M793" s="111"/>
      <c r="N793" s="111"/>
      <c r="O793" s="111"/>
      <c r="P793" s="111"/>
    </row>
    <row r="794" spans="3:16" x14ac:dyDescent="0.2">
      <c r="C794" s="111"/>
      <c r="D794" s="111"/>
      <c r="E794" s="111"/>
      <c r="F794" s="111"/>
      <c r="G794" s="111"/>
      <c r="H794" s="111"/>
      <c r="I794" s="111"/>
      <c r="J794" s="111"/>
      <c r="K794" s="111"/>
      <c r="L794" s="111"/>
      <c r="M794" s="111"/>
      <c r="N794" s="111"/>
      <c r="O794" s="111"/>
      <c r="P794" s="111"/>
    </row>
    <row r="795" spans="3:16" x14ac:dyDescent="0.2">
      <c r="C795" s="111"/>
      <c r="D795" s="111"/>
      <c r="E795" s="111"/>
      <c r="F795" s="111"/>
      <c r="G795" s="111"/>
      <c r="H795" s="111"/>
      <c r="I795" s="111"/>
      <c r="J795" s="111"/>
      <c r="K795" s="111"/>
      <c r="L795" s="111"/>
      <c r="M795" s="111"/>
      <c r="N795" s="111"/>
      <c r="O795" s="111"/>
      <c r="P795" s="111"/>
    </row>
    <row r="796" spans="3:16" x14ac:dyDescent="0.2">
      <c r="C796" s="111"/>
      <c r="D796" s="111"/>
      <c r="E796" s="111"/>
      <c r="F796" s="111"/>
      <c r="G796" s="111"/>
      <c r="H796" s="111"/>
      <c r="I796" s="111"/>
      <c r="J796" s="111"/>
      <c r="K796" s="111"/>
      <c r="L796" s="111"/>
      <c r="M796" s="111"/>
      <c r="N796" s="111"/>
      <c r="O796" s="111"/>
      <c r="P796" s="111"/>
    </row>
    <row r="797" spans="3:16" x14ac:dyDescent="0.2">
      <c r="C797" s="111"/>
      <c r="D797" s="111"/>
      <c r="E797" s="111"/>
      <c r="F797" s="111"/>
      <c r="G797" s="111"/>
      <c r="H797" s="111"/>
      <c r="I797" s="111"/>
      <c r="J797" s="111"/>
      <c r="K797" s="111"/>
      <c r="L797" s="111"/>
      <c r="M797" s="111"/>
      <c r="N797" s="111"/>
      <c r="O797" s="111"/>
      <c r="P797" s="111"/>
    </row>
    <row r="798" spans="3:16" x14ac:dyDescent="0.2">
      <c r="C798" s="111"/>
      <c r="D798" s="111"/>
      <c r="E798" s="111"/>
      <c r="F798" s="111"/>
      <c r="G798" s="111"/>
      <c r="H798" s="111"/>
      <c r="I798" s="111"/>
      <c r="J798" s="111"/>
      <c r="K798" s="111"/>
      <c r="L798" s="111"/>
      <c r="M798" s="111"/>
      <c r="N798" s="111"/>
      <c r="O798" s="111"/>
      <c r="P798" s="111"/>
    </row>
    <row r="799" spans="3:16" x14ac:dyDescent="0.2">
      <c r="C799" s="111"/>
      <c r="D799" s="111"/>
      <c r="E799" s="111"/>
      <c r="F799" s="111"/>
      <c r="G799" s="111"/>
      <c r="H799" s="111"/>
      <c r="I799" s="111"/>
      <c r="J799" s="111"/>
      <c r="K799" s="111"/>
      <c r="L799" s="111"/>
      <c r="M799" s="111"/>
      <c r="N799" s="111"/>
      <c r="O799" s="111"/>
      <c r="P799" s="111"/>
    </row>
    <row r="800" spans="3:16" x14ac:dyDescent="0.2">
      <c r="C800" s="111"/>
      <c r="D800" s="111"/>
      <c r="E800" s="111"/>
      <c r="F800" s="111"/>
      <c r="G800" s="111"/>
      <c r="H800" s="111"/>
      <c r="I800" s="111"/>
      <c r="J800" s="111"/>
      <c r="K800" s="111"/>
      <c r="L800" s="111"/>
      <c r="M800" s="111"/>
      <c r="N800" s="111"/>
      <c r="O800" s="111"/>
      <c r="P800" s="111"/>
    </row>
    <row r="801" spans="3:16" x14ac:dyDescent="0.2">
      <c r="C801" s="111"/>
      <c r="D801" s="111"/>
      <c r="E801" s="111"/>
      <c r="F801" s="111"/>
      <c r="G801" s="111"/>
      <c r="H801" s="111"/>
      <c r="I801" s="111"/>
      <c r="J801" s="111"/>
      <c r="K801" s="111"/>
      <c r="L801" s="111"/>
      <c r="M801" s="111"/>
      <c r="N801" s="111"/>
      <c r="O801" s="111"/>
      <c r="P801" s="111"/>
    </row>
    <row r="802" spans="3:16" x14ac:dyDescent="0.2">
      <c r="C802" s="111"/>
      <c r="D802" s="111"/>
      <c r="E802" s="111"/>
      <c r="F802" s="111"/>
      <c r="G802" s="111"/>
      <c r="H802" s="111"/>
      <c r="I802" s="111"/>
      <c r="J802" s="111"/>
      <c r="K802" s="111"/>
      <c r="L802" s="111"/>
      <c r="M802" s="111"/>
      <c r="N802" s="111"/>
      <c r="O802" s="111"/>
      <c r="P802" s="111"/>
    </row>
    <row r="803" spans="3:16" x14ac:dyDescent="0.2">
      <c r="C803" s="111"/>
      <c r="D803" s="111"/>
      <c r="E803" s="111"/>
      <c r="F803" s="111"/>
      <c r="G803" s="111"/>
      <c r="H803" s="111"/>
      <c r="I803" s="111"/>
      <c r="J803" s="111"/>
      <c r="K803" s="111"/>
      <c r="L803" s="111"/>
      <c r="M803" s="111"/>
      <c r="N803" s="111"/>
      <c r="O803" s="111"/>
      <c r="P803" s="111"/>
    </row>
    <row r="804" spans="3:16" x14ac:dyDescent="0.2">
      <c r="C804" s="111"/>
      <c r="D804" s="111"/>
      <c r="E804" s="111"/>
      <c r="F804" s="111"/>
      <c r="G804" s="111"/>
      <c r="H804" s="111"/>
      <c r="I804" s="111"/>
      <c r="J804" s="111"/>
      <c r="K804" s="111"/>
      <c r="L804" s="111"/>
      <c r="M804" s="111"/>
      <c r="N804" s="111"/>
      <c r="O804" s="111"/>
      <c r="P804" s="111"/>
    </row>
    <row r="805" spans="3:16" x14ac:dyDescent="0.2">
      <c r="C805" s="111"/>
      <c r="D805" s="111"/>
      <c r="E805" s="111"/>
      <c r="F805" s="111"/>
      <c r="G805" s="111"/>
      <c r="H805" s="111"/>
      <c r="I805" s="111"/>
      <c r="J805" s="111"/>
      <c r="K805" s="111"/>
      <c r="L805" s="111"/>
      <c r="M805" s="111"/>
      <c r="N805" s="111"/>
      <c r="O805" s="111"/>
      <c r="P805" s="111"/>
    </row>
    <row r="806" spans="3:16" x14ac:dyDescent="0.2">
      <c r="C806" s="111"/>
      <c r="D806" s="111"/>
      <c r="E806" s="111"/>
      <c r="F806" s="111"/>
      <c r="G806" s="111"/>
      <c r="H806" s="111"/>
      <c r="I806" s="111"/>
      <c r="J806" s="111"/>
      <c r="K806" s="111"/>
      <c r="L806" s="111"/>
      <c r="M806" s="111"/>
      <c r="N806" s="111"/>
      <c r="O806" s="111"/>
      <c r="P806" s="111"/>
    </row>
    <row r="807" spans="3:16" x14ac:dyDescent="0.2">
      <c r="C807" s="111"/>
      <c r="D807" s="111"/>
      <c r="E807" s="111"/>
      <c r="F807" s="111"/>
      <c r="G807" s="111"/>
      <c r="H807" s="111"/>
      <c r="I807" s="111"/>
      <c r="J807" s="111"/>
      <c r="K807" s="111"/>
      <c r="L807" s="111"/>
      <c r="M807" s="111"/>
      <c r="N807" s="111"/>
      <c r="O807" s="111"/>
      <c r="P807" s="111"/>
    </row>
    <row r="808" spans="3:16" x14ac:dyDescent="0.2">
      <c r="C808" s="111"/>
      <c r="D808" s="111"/>
      <c r="E808" s="111"/>
      <c r="F808" s="111"/>
      <c r="G808" s="111"/>
      <c r="H808" s="111"/>
      <c r="I808" s="111"/>
      <c r="J808" s="111"/>
      <c r="K808" s="111"/>
      <c r="L808" s="111"/>
      <c r="M808" s="111"/>
      <c r="N808" s="111"/>
      <c r="O808" s="111"/>
      <c r="P808" s="111"/>
    </row>
    <row r="809" spans="3:16" x14ac:dyDescent="0.2">
      <c r="C809" s="111"/>
      <c r="D809" s="111"/>
      <c r="E809" s="111"/>
      <c r="F809" s="111"/>
      <c r="G809" s="111"/>
      <c r="H809" s="111"/>
      <c r="I809" s="111"/>
      <c r="J809" s="111"/>
      <c r="K809" s="111"/>
      <c r="L809" s="111"/>
      <c r="M809" s="111"/>
      <c r="N809" s="111"/>
      <c r="O809" s="111"/>
      <c r="P809" s="111"/>
    </row>
    <row r="810" spans="3:16" x14ac:dyDescent="0.2">
      <c r="C810" s="111"/>
      <c r="D810" s="111"/>
      <c r="E810" s="111"/>
      <c r="F810" s="111"/>
      <c r="G810" s="111"/>
      <c r="H810" s="111"/>
      <c r="I810" s="111"/>
      <c r="J810" s="111"/>
      <c r="K810" s="111"/>
      <c r="L810" s="111"/>
      <c r="M810" s="111"/>
      <c r="N810" s="111"/>
      <c r="O810" s="111"/>
      <c r="P810" s="111"/>
    </row>
    <row r="811" spans="3:16" x14ac:dyDescent="0.2">
      <c r="C811" s="111"/>
      <c r="D811" s="111"/>
      <c r="E811" s="111"/>
      <c r="F811" s="111"/>
      <c r="G811" s="111"/>
      <c r="H811" s="111"/>
      <c r="I811" s="111"/>
      <c r="J811" s="111"/>
      <c r="K811" s="111"/>
      <c r="L811" s="111"/>
      <c r="M811" s="111"/>
      <c r="N811" s="111"/>
      <c r="O811" s="111"/>
      <c r="P811" s="111"/>
    </row>
    <row r="812" spans="3:16" x14ac:dyDescent="0.2">
      <c r="C812" s="111"/>
      <c r="D812" s="111"/>
      <c r="E812" s="111"/>
      <c r="F812" s="111"/>
      <c r="G812" s="111"/>
      <c r="H812" s="111"/>
      <c r="I812" s="111"/>
      <c r="J812" s="111"/>
      <c r="K812" s="111"/>
      <c r="L812" s="111"/>
      <c r="M812" s="111"/>
      <c r="N812" s="111"/>
      <c r="O812" s="111"/>
      <c r="P812" s="111"/>
    </row>
    <row r="813" spans="3:16" x14ac:dyDescent="0.2">
      <c r="C813" s="111"/>
      <c r="D813" s="111"/>
      <c r="E813" s="111"/>
      <c r="F813" s="111"/>
      <c r="G813" s="111"/>
      <c r="H813" s="111"/>
      <c r="I813" s="111"/>
      <c r="J813" s="111"/>
      <c r="K813" s="111"/>
      <c r="L813" s="111"/>
      <c r="M813" s="111"/>
      <c r="N813" s="111"/>
      <c r="O813" s="111"/>
      <c r="P813" s="111"/>
    </row>
    <row r="814" spans="3:16" x14ac:dyDescent="0.2">
      <c r="C814" s="111"/>
      <c r="D814" s="111"/>
      <c r="E814" s="111"/>
      <c r="F814" s="111"/>
      <c r="G814" s="111"/>
      <c r="H814" s="111"/>
      <c r="I814" s="111"/>
      <c r="J814" s="111"/>
      <c r="K814" s="111"/>
      <c r="L814" s="111"/>
      <c r="M814" s="111"/>
      <c r="N814" s="111"/>
      <c r="O814" s="111"/>
      <c r="P814" s="111"/>
    </row>
    <row r="815" spans="3:16" x14ac:dyDescent="0.2">
      <c r="C815" s="111"/>
      <c r="D815" s="111"/>
      <c r="E815" s="111"/>
      <c r="F815" s="111"/>
      <c r="G815" s="111"/>
      <c r="H815" s="111"/>
      <c r="I815" s="111"/>
      <c r="J815" s="111"/>
      <c r="K815" s="111"/>
      <c r="L815" s="111"/>
      <c r="M815" s="111"/>
      <c r="N815" s="111"/>
      <c r="O815" s="111"/>
      <c r="P815" s="111"/>
    </row>
    <row r="816" spans="3:16" x14ac:dyDescent="0.2">
      <c r="C816" s="111"/>
      <c r="D816" s="111"/>
      <c r="E816" s="111"/>
      <c r="F816" s="111"/>
      <c r="G816" s="111"/>
      <c r="H816" s="111"/>
      <c r="I816" s="111"/>
      <c r="J816" s="111"/>
      <c r="K816" s="111"/>
      <c r="L816" s="111"/>
      <c r="M816" s="111"/>
      <c r="N816" s="111"/>
      <c r="O816" s="111"/>
      <c r="P816" s="111"/>
    </row>
    <row r="817" spans="3:16" x14ac:dyDescent="0.2">
      <c r="C817" s="111"/>
      <c r="D817" s="111"/>
      <c r="E817" s="111"/>
      <c r="F817" s="111"/>
      <c r="G817" s="111"/>
      <c r="H817" s="111"/>
      <c r="I817" s="111"/>
      <c r="J817" s="111"/>
      <c r="K817" s="111"/>
      <c r="L817" s="111"/>
      <c r="M817" s="111"/>
      <c r="N817" s="111"/>
      <c r="O817" s="111"/>
      <c r="P817" s="111"/>
    </row>
    <row r="818" spans="3:16" x14ac:dyDescent="0.2">
      <c r="C818" s="111"/>
      <c r="D818" s="111"/>
      <c r="E818" s="111"/>
      <c r="F818" s="111"/>
      <c r="G818" s="111"/>
      <c r="H818" s="111"/>
      <c r="I818" s="111"/>
      <c r="J818" s="111"/>
      <c r="K818" s="111"/>
      <c r="L818" s="111"/>
      <c r="M818" s="111"/>
      <c r="N818" s="111"/>
      <c r="O818" s="111"/>
      <c r="P818" s="111"/>
    </row>
    <row r="819" spans="3:16" x14ac:dyDescent="0.2">
      <c r="C819" s="111"/>
      <c r="D819" s="111"/>
      <c r="E819" s="111"/>
      <c r="F819" s="111"/>
      <c r="G819" s="111"/>
      <c r="H819" s="111"/>
      <c r="I819" s="111"/>
      <c r="J819" s="111"/>
      <c r="K819" s="111"/>
      <c r="L819" s="111"/>
      <c r="M819" s="111"/>
      <c r="N819" s="111"/>
      <c r="O819" s="111"/>
      <c r="P819" s="111"/>
    </row>
    <row r="820" spans="3:16" x14ac:dyDescent="0.2">
      <c r="C820" s="111"/>
      <c r="D820" s="111"/>
      <c r="E820" s="111"/>
      <c r="F820" s="111"/>
      <c r="G820" s="111"/>
      <c r="H820" s="111"/>
      <c r="I820" s="111"/>
      <c r="J820" s="111"/>
      <c r="K820" s="111"/>
      <c r="L820" s="111"/>
      <c r="M820" s="111"/>
      <c r="N820" s="111"/>
      <c r="O820" s="111"/>
      <c r="P820" s="111"/>
    </row>
    <row r="821" spans="3:16" x14ac:dyDescent="0.2">
      <c r="C821" s="111"/>
      <c r="D821" s="111"/>
      <c r="E821" s="111"/>
      <c r="F821" s="111"/>
      <c r="G821" s="111"/>
      <c r="H821" s="111"/>
      <c r="I821" s="111"/>
      <c r="J821" s="111"/>
      <c r="K821" s="111"/>
      <c r="L821" s="111"/>
      <c r="M821" s="111"/>
      <c r="N821" s="111"/>
      <c r="O821" s="111"/>
      <c r="P821" s="111"/>
    </row>
    <row r="822" spans="3:16" x14ac:dyDescent="0.2">
      <c r="C822" s="111"/>
      <c r="D822" s="111"/>
      <c r="E822" s="111"/>
      <c r="F822" s="111"/>
      <c r="G822" s="111"/>
      <c r="H822" s="111"/>
      <c r="I822" s="111"/>
      <c r="J822" s="111"/>
      <c r="K822" s="111"/>
      <c r="L822" s="111"/>
      <c r="M822" s="111"/>
      <c r="N822" s="111"/>
      <c r="O822" s="111"/>
      <c r="P822" s="111"/>
    </row>
    <row r="823" spans="3:16" x14ac:dyDescent="0.2">
      <c r="C823" s="111"/>
      <c r="D823" s="111"/>
      <c r="E823" s="111"/>
      <c r="F823" s="111"/>
      <c r="G823" s="111"/>
      <c r="H823" s="111"/>
      <c r="I823" s="111"/>
      <c r="J823" s="111"/>
      <c r="K823" s="111"/>
      <c r="L823" s="111"/>
      <c r="M823" s="111"/>
      <c r="N823" s="111"/>
      <c r="O823" s="111"/>
      <c r="P823" s="111"/>
    </row>
    <row r="824" spans="3:16" x14ac:dyDescent="0.2">
      <c r="C824" s="111"/>
      <c r="D824" s="111"/>
      <c r="E824" s="111"/>
      <c r="F824" s="111"/>
      <c r="G824" s="111"/>
      <c r="H824" s="111"/>
      <c r="I824" s="111"/>
      <c r="J824" s="111"/>
      <c r="K824" s="111"/>
      <c r="L824" s="111"/>
      <c r="M824" s="111"/>
      <c r="N824" s="111"/>
      <c r="O824" s="111"/>
      <c r="P824" s="111"/>
    </row>
    <row r="825" spans="3:16" x14ac:dyDescent="0.2">
      <c r="C825" s="111"/>
      <c r="D825" s="111"/>
      <c r="E825" s="111"/>
      <c r="F825" s="111"/>
      <c r="G825" s="111"/>
      <c r="H825" s="111"/>
      <c r="I825" s="111"/>
      <c r="J825" s="111"/>
      <c r="K825" s="111"/>
      <c r="L825" s="111"/>
      <c r="M825" s="111"/>
      <c r="N825" s="111"/>
      <c r="O825" s="111"/>
      <c r="P825" s="111"/>
    </row>
    <row r="826" spans="3:16" x14ac:dyDescent="0.2">
      <c r="C826" s="111"/>
      <c r="D826" s="111"/>
      <c r="E826" s="111"/>
      <c r="F826" s="111"/>
      <c r="G826" s="111"/>
      <c r="H826" s="111"/>
      <c r="I826" s="111"/>
      <c r="J826" s="111"/>
      <c r="K826" s="111"/>
      <c r="L826" s="111"/>
      <c r="M826" s="111"/>
      <c r="N826" s="111"/>
      <c r="O826" s="111"/>
      <c r="P826" s="111"/>
    </row>
    <row r="827" spans="3:16" x14ac:dyDescent="0.2">
      <c r="C827" s="111"/>
      <c r="D827" s="111"/>
      <c r="E827" s="111"/>
      <c r="F827" s="111"/>
      <c r="G827" s="111"/>
      <c r="H827" s="111"/>
      <c r="I827" s="111"/>
      <c r="J827" s="111"/>
      <c r="K827" s="111"/>
      <c r="L827" s="111"/>
      <c r="M827" s="111"/>
      <c r="N827" s="111"/>
      <c r="O827" s="111"/>
      <c r="P827" s="111"/>
    </row>
    <row r="828" spans="3:16" x14ac:dyDescent="0.2">
      <c r="C828" s="111"/>
      <c r="D828" s="111"/>
      <c r="E828" s="111"/>
      <c r="F828" s="111"/>
      <c r="G828" s="111"/>
      <c r="H828" s="111"/>
      <c r="I828" s="111"/>
      <c r="J828" s="111"/>
      <c r="K828" s="111"/>
      <c r="L828" s="111"/>
      <c r="M828" s="111"/>
      <c r="N828" s="111"/>
      <c r="O828" s="111"/>
      <c r="P828" s="111"/>
    </row>
    <row r="829" spans="3:16" x14ac:dyDescent="0.2">
      <c r="C829" s="111"/>
      <c r="D829" s="111"/>
      <c r="E829" s="111"/>
      <c r="F829" s="111"/>
      <c r="G829" s="111"/>
      <c r="H829" s="111"/>
      <c r="I829" s="111"/>
      <c r="J829" s="111"/>
      <c r="K829" s="111"/>
      <c r="L829" s="111"/>
      <c r="M829" s="111"/>
      <c r="N829" s="111"/>
      <c r="O829" s="111"/>
      <c r="P829" s="111"/>
    </row>
    <row r="830" spans="3:16" x14ac:dyDescent="0.2">
      <c r="C830" s="111"/>
      <c r="D830" s="111"/>
      <c r="E830" s="111"/>
      <c r="F830" s="111"/>
      <c r="G830" s="111"/>
      <c r="H830" s="111"/>
      <c r="I830" s="111"/>
      <c r="J830" s="111"/>
      <c r="K830" s="111"/>
      <c r="L830" s="111"/>
      <c r="M830" s="111"/>
      <c r="N830" s="111"/>
      <c r="O830" s="111"/>
      <c r="P830" s="111"/>
    </row>
    <row r="831" spans="3:16" x14ac:dyDescent="0.2">
      <c r="C831" s="111"/>
      <c r="D831" s="111"/>
      <c r="E831" s="111"/>
      <c r="F831" s="111"/>
      <c r="G831" s="111"/>
      <c r="H831" s="111"/>
      <c r="I831" s="111"/>
      <c r="J831" s="111"/>
      <c r="K831" s="111"/>
      <c r="L831" s="111"/>
      <c r="M831" s="111"/>
      <c r="N831" s="111"/>
      <c r="O831" s="111"/>
      <c r="P831" s="111"/>
    </row>
    <row r="832" spans="3:16" x14ac:dyDescent="0.2">
      <c r="C832" s="111"/>
      <c r="D832" s="111"/>
      <c r="E832" s="111"/>
      <c r="F832" s="111"/>
      <c r="G832" s="111"/>
      <c r="H832" s="111"/>
      <c r="I832" s="111"/>
      <c r="J832" s="111"/>
      <c r="K832" s="111"/>
      <c r="L832" s="111"/>
      <c r="M832" s="111"/>
      <c r="N832" s="111"/>
      <c r="O832" s="111"/>
      <c r="P832" s="111"/>
    </row>
    <row r="833" spans="3:16" x14ac:dyDescent="0.2">
      <c r="C833" s="111"/>
      <c r="D833" s="111"/>
      <c r="E833" s="111"/>
      <c r="F833" s="111"/>
      <c r="G833" s="111"/>
      <c r="H833" s="111"/>
      <c r="I833" s="111"/>
      <c r="J833" s="111"/>
      <c r="K833" s="111"/>
      <c r="L833" s="111"/>
      <c r="M833" s="111"/>
      <c r="N833" s="111"/>
      <c r="O833" s="111"/>
      <c r="P833" s="111"/>
    </row>
    <row r="834" spans="3:16" x14ac:dyDescent="0.2">
      <c r="C834" s="111"/>
      <c r="D834" s="111"/>
      <c r="E834" s="111"/>
      <c r="F834" s="111"/>
      <c r="G834" s="111"/>
      <c r="H834" s="111"/>
      <c r="I834" s="111"/>
      <c r="J834" s="111"/>
      <c r="K834" s="111"/>
      <c r="L834" s="111"/>
      <c r="M834" s="111"/>
      <c r="N834" s="111"/>
      <c r="O834" s="111"/>
      <c r="P834" s="111"/>
    </row>
    <row r="835" spans="3:16" x14ac:dyDescent="0.2">
      <c r="C835" s="111"/>
      <c r="D835" s="111"/>
      <c r="E835" s="111"/>
      <c r="F835" s="111"/>
      <c r="G835" s="111"/>
      <c r="H835" s="111"/>
      <c r="I835" s="111"/>
      <c r="J835" s="111"/>
      <c r="K835" s="111"/>
      <c r="L835" s="111"/>
      <c r="M835" s="111"/>
      <c r="N835" s="111"/>
      <c r="O835" s="111"/>
      <c r="P835" s="111"/>
    </row>
    <row r="836" spans="3:16" x14ac:dyDescent="0.2">
      <c r="C836" s="111"/>
      <c r="D836" s="111"/>
      <c r="E836" s="111"/>
      <c r="F836" s="111"/>
      <c r="G836" s="111"/>
      <c r="H836" s="111"/>
      <c r="I836" s="111"/>
      <c r="J836" s="111"/>
      <c r="K836" s="111"/>
      <c r="L836" s="111"/>
      <c r="M836" s="111"/>
      <c r="N836" s="111"/>
      <c r="O836" s="111"/>
      <c r="P836" s="111"/>
    </row>
    <row r="837" spans="3:16" x14ac:dyDescent="0.2">
      <c r="C837" s="111"/>
      <c r="D837" s="111"/>
      <c r="E837" s="111"/>
      <c r="F837" s="111"/>
      <c r="G837" s="111"/>
      <c r="H837" s="111"/>
      <c r="I837" s="111"/>
      <c r="J837" s="111"/>
      <c r="K837" s="111"/>
      <c r="L837" s="111"/>
      <c r="M837" s="111"/>
      <c r="N837" s="111"/>
      <c r="O837" s="111"/>
      <c r="P837" s="111"/>
    </row>
    <row r="838" spans="3:16" x14ac:dyDescent="0.2">
      <c r="C838" s="111"/>
      <c r="D838" s="111"/>
      <c r="E838" s="111"/>
      <c r="F838" s="111"/>
      <c r="G838" s="111"/>
      <c r="H838" s="111"/>
      <c r="I838" s="111"/>
      <c r="J838" s="111"/>
      <c r="K838" s="111"/>
      <c r="L838" s="111"/>
      <c r="M838" s="111"/>
      <c r="N838" s="111"/>
      <c r="O838" s="111"/>
      <c r="P838" s="111"/>
    </row>
    <row r="839" spans="3:16" x14ac:dyDescent="0.2">
      <c r="C839" s="111"/>
      <c r="D839" s="111"/>
      <c r="E839" s="111"/>
      <c r="F839" s="111"/>
      <c r="G839" s="111"/>
      <c r="H839" s="111"/>
      <c r="I839" s="111"/>
      <c r="J839" s="111"/>
      <c r="K839" s="111"/>
      <c r="L839" s="111"/>
      <c r="M839" s="111"/>
      <c r="N839" s="111"/>
      <c r="O839" s="111"/>
      <c r="P839" s="111"/>
    </row>
    <row r="840" spans="3:16" x14ac:dyDescent="0.2">
      <c r="C840" s="111"/>
      <c r="D840" s="111"/>
      <c r="E840" s="111"/>
      <c r="F840" s="111"/>
      <c r="G840" s="111"/>
      <c r="H840" s="111"/>
      <c r="I840" s="111"/>
      <c r="J840" s="111"/>
      <c r="K840" s="111"/>
      <c r="L840" s="111"/>
      <c r="M840" s="111"/>
      <c r="N840" s="111"/>
      <c r="O840" s="111"/>
      <c r="P840" s="111"/>
    </row>
    <row r="841" spans="3:16" x14ac:dyDescent="0.2">
      <c r="C841" s="111"/>
      <c r="D841" s="111"/>
      <c r="E841" s="111"/>
      <c r="F841" s="111"/>
      <c r="G841" s="111"/>
      <c r="H841" s="111"/>
      <c r="I841" s="111"/>
      <c r="J841" s="111"/>
      <c r="K841" s="111"/>
      <c r="L841" s="111"/>
      <c r="M841" s="111"/>
      <c r="N841" s="111"/>
      <c r="O841" s="111"/>
      <c r="P841" s="111"/>
    </row>
    <row r="842" spans="3:16" x14ac:dyDescent="0.2">
      <c r="C842" s="111"/>
      <c r="D842" s="111"/>
      <c r="E842" s="111"/>
      <c r="F842" s="111"/>
      <c r="G842" s="111"/>
      <c r="H842" s="111"/>
      <c r="I842" s="111"/>
      <c r="J842" s="111"/>
      <c r="K842" s="111"/>
      <c r="L842" s="111"/>
      <c r="M842" s="111"/>
      <c r="N842" s="111"/>
      <c r="O842" s="111"/>
      <c r="P842" s="111"/>
    </row>
    <row r="843" spans="3:16" x14ac:dyDescent="0.2">
      <c r="C843" s="111"/>
      <c r="D843" s="111"/>
      <c r="E843" s="111"/>
      <c r="F843" s="111"/>
      <c r="G843" s="111"/>
      <c r="H843" s="111"/>
      <c r="I843" s="111"/>
      <c r="J843" s="111"/>
      <c r="K843" s="111"/>
      <c r="L843" s="111"/>
      <c r="M843" s="111"/>
      <c r="N843" s="111"/>
      <c r="O843" s="111"/>
      <c r="P843" s="111"/>
    </row>
    <row r="844" spans="3:16" x14ac:dyDescent="0.2">
      <c r="C844" s="111"/>
      <c r="D844" s="111"/>
      <c r="E844" s="111"/>
      <c r="F844" s="111"/>
      <c r="G844" s="111"/>
      <c r="H844" s="111"/>
      <c r="I844" s="111"/>
      <c r="J844" s="111"/>
      <c r="K844" s="111"/>
      <c r="L844" s="111"/>
      <c r="M844" s="111"/>
      <c r="N844" s="111"/>
      <c r="O844" s="111"/>
      <c r="P844" s="111"/>
    </row>
    <row r="845" spans="3:16" x14ac:dyDescent="0.2">
      <c r="C845" s="111"/>
      <c r="D845" s="111"/>
      <c r="E845" s="111"/>
      <c r="F845" s="111"/>
      <c r="G845" s="111"/>
      <c r="H845" s="111"/>
      <c r="I845" s="111"/>
      <c r="J845" s="111"/>
      <c r="K845" s="111"/>
      <c r="L845" s="111"/>
      <c r="M845" s="111"/>
      <c r="N845" s="111"/>
      <c r="O845" s="111"/>
      <c r="P845" s="111"/>
    </row>
    <row r="846" spans="3:16" x14ac:dyDescent="0.2">
      <c r="C846" s="111"/>
      <c r="D846" s="111"/>
      <c r="E846" s="111"/>
      <c r="F846" s="111"/>
      <c r="G846" s="111"/>
      <c r="H846" s="111"/>
      <c r="I846" s="111"/>
      <c r="J846" s="111"/>
      <c r="K846" s="111"/>
      <c r="L846" s="111"/>
      <c r="M846" s="111"/>
      <c r="N846" s="111"/>
      <c r="O846" s="111"/>
      <c r="P846" s="111"/>
    </row>
    <row r="847" spans="3:16" x14ac:dyDescent="0.2">
      <c r="C847" s="111"/>
      <c r="D847" s="111"/>
      <c r="E847" s="111"/>
      <c r="F847" s="111"/>
      <c r="G847" s="111"/>
      <c r="H847" s="111"/>
      <c r="I847" s="111"/>
      <c r="J847" s="111"/>
      <c r="K847" s="111"/>
      <c r="L847" s="111"/>
      <c r="M847" s="111"/>
      <c r="N847" s="111"/>
      <c r="O847" s="111"/>
      <c r="P847" s="111"/>
    </row>
    <row r="848" spans="3:16" x14ac:dyDescent="0.2">
      <c r="C848" s="111"/>
      <c r="D848" s="111"/>
      <c r="E848" s="111"/>
      <c r="F848" s="111"/>
      <c r="G848" s="111"/>
      <c r="H848" s="111"/>
      <c r="I848" s="111"/>
      <c r="J848" s="111"/>
      <c r="K848" s="111"/>
      <c r="L848" s="111"/>
      <c r="M848" s="111"/>
      <c r="N848" s="111"/>
      <c r="O848" s="111"/>
      <c r="P848" s="111"/>
    </row>
    <row r="849" spans="3:16" x14ac:dyDescent="0.2">
      <c r="C849" s="111"/>
      <c r="D849" s="111"/>
      <c r="E849" s="111"/>
      <c r="F849" s="111"/>
      <c r="G849" s="111"/>
      <c r="H849" s="111"/>
      <c r="I849" s="111"/>
      <c r="J849" s="111"/>
      <c r="K849" s="111"/>
      <c r="L849" s="111"/>
      <c r="M849" s="111"/>
      <c r="N849" s="111"/>
      <c r="O849" s="111"/>
      <c r="P849" s="111"/>
    </row>
    <row r="850" spans="3:16" x14ac:dyDescent="0.2">
      <c r="C850" s="111"/>
      <c r="D850" s="111"/>
      <c r="E850" s="111"/>
      <c r="F850" s="111"/>
      <c r="G850" s="111"/>
      <c r="H850" s="111"/>
      <c r="I850" s="111"/>
      <c r="J850" s="111"/>
      <c r="K850" s="111"/>
      <c r="L850" s="111"/>
      <c r="M850" s="111"/>
      <c r="N850" s="111"/>
      <c r="O850" s="111"/>
      <c r="P850" s="111"/>
    </row>
    <row r="851" spans="3:16" x14ac:dyDescent="0.2">
      <c r="C851" s="111"/>
      <c r="D851" s="111"/>
      <c r="E851" s="111"/>
      <c r="F851" s="111"/>
      <c r="G851" s="111"/>
      <c r="H851" s="111"/>
      <c r="I851" s="111"/>
      <c r="J851" s="111"/>
      <c r="K851" s="111"/>
      <c r="L851" s="111"/>
      <c r="M851" s="111"/>
      <c r="N851" s="111"/>
      <c r="O851" s="111"/>
      <c r="P851" s="111"/>
    </row>
    <row r="852" spans="3:16" x14ac:dyDescent="0.2">
      <c r="C852" s="111"/>
      <c r="D852" s="111"/>
      <c r="E852" s="111"/>
      <c r="F852" s="111"/>
      <c r="G852" s="111"/>
      <c r="H852" s="111"/>
      <c r="I852" s="111"/>
      <c r="J852" s="111"/>
      <c r="K852" s="111"/>
      <c r="L852" s="111"/>
      <c r="M852" s="111"/>
      <c r="N852" s="111"/>
      <c r="O852" s="111"/>
      <c r="P852" s="111"/>
    </row>
    <row r="853" spans="3:16" x14ac:dyDescent="0.2">
      <c r="C853" s="111"/>
      <c r="D853" s="111"/>
      <c r="E853" s="111"/>
      <c r="F853" s="111"/>
      <c r="G853" s="111"/>
      <c r="H853" s="111"/>
      <c r="I853" s="111"/>
      <c r="J853" s="111"/>
      <c r="K853" s="111"/>
      <c r="L853" s="111"/>
      <c r="M853" s="111"/>
      <c r="N853" s="111"/>
      <c r="O853" s="111"/>
      <c r="P853" s="111"/>
    </row>
    <row r="854" spans="3:16" x14ac:dyDescent="0.2">
      <c r="C854" s="111"/>
      <c r="D854" s="111"/>
      <c r="E854" s="111"/>
      <c r="F854" s="111"/>
      <c r="G854" s="111"/>
      <c r="H854" s="111"/>
      <c r="I854" s="111"/>
      <c r="J854" s="111"/>
      <c r="K854" s="111"/>
      <c r="L854" s="111"/>
      <c r="M854" s="111"/>
      <c r="N854" s="111"/>
      <c r="O854" s="111"/>
      <c r="P854" s="111"/>
    </row>
    <row r="855" spans="3:16" x14ac:dyDescent="0.2">
      <c r="C855" s="111"/>
      <c r="D855" s="111"/>
      <c r="E855" s="111"/>
      <c r="F855" s="111"/>
      <c r="G855" s="111"/>
      <c r="H855" s="111"/>
      <c r="I855" s="111"/>
      <c r="J855" s="111"/>
      <c r="K855" s="111"/>
      <c r="L855" s="111"/>
      <c r="M855" s="111"/>
      <c r="N855" s="111"/>
      <c r="O855" s="111"/>
      <c r="P855" s="111"/>
    </row>
    <row r="856" spans="3:16" x14ac:dyDescent="0.2">
      <c r="C856" s="111"/>
      <c r="D856" s="111"/>
      <c r="E856" s="111"/>
      <c r="F856" s="111"/>
      <c r="G856" s="111"/>
      <c r="H856" s="111"/>
      <c r="I856" s="111"/>
      <c r="J856" s="111"/>
      <c r="K856" s="111"/>
      <c r="L856" s="111"/>
      <c r="M856" s="111"/>
      <c r="N856" s="111"/>
      <c r="O856" s="111"/>
      <c r="P856" s="111"/>
    </row>
    <row r="857" spans="3:16" x14ac:dyDescent="0.2">
      <c r="C857" s="111"/>
      <c r="D857" s="111"/>
      <c r="E857" s="111"/>
      <c r="F857" s="111"/>
      <c r="G857" s="111"/>
      <c r="H857" s="111"/>
      <c r="I857" s="111"/>
      <c r="J857" s="111"/>
      <c r="K857" s="111"/>
      <c r="L857" s="111"/>
      <c r="M857" s="111"/>
      <c r="N857" s="111"/>
      <c r="O857" s="111"/>
      <c r="P857" s="111"/>
    </row>
    <row r="858" spans="3:16" x14ac:dyDescent="0.2">
      <c r="C858" s="111"/>
      <c r="D858" s="111"/>
      <c r="E858" s="111"/>
      <c r="F858" s="111"/>
      <c r="G858" s="111"/>
      <c r="H858" s="111"/>
      <c r="I858" s="111"/>
      <c r="J858" s="111"/>
      <c r="K858" s="111"/>
      <c r="L858" s="111"/>
      <c r="M858" s="111"/>
      <c r="N858" s="111"/>
      <c r="O858" s="111"/>
      <c r="P858" s="111"/>
    </row>
    <row r="859" spans="3:16" x14ac:dyDescent="0.2">
      <c r="C859" s="111"/>
      <c r="D859" s="111"/>
      <c r="E859" s="111"/>
      <c r="F859" s="111"/>
      <c r="G859" s="111"/>
      <c r="H859" s="111"/>
      <c r="I859" s="111"/>
      <c r="J859" s="111"/>
      <c r="K859" s="111"/>
      <c r="L859" s="111"/>
      <c r="M859" s="111"/>
      <c r="N859" s="111"/>
      <c r="O859" s="111"/>
      <c r="P859" s="111"/>
    </row>
    <row r="860" spans="3:16" x14ac:dyDescent="0.2">
      <c r="C860" s="111"/>
      <c r="D860" s="111"/>
      <c r="E860" s="111"/>
      <c r="F860" s="111"/>
      <c r="G860" s="111"/>
      <c r="H860" s="111"/>
      <c r="I860" s="111"/>
      <c r="J860" s="111"/>
      <c r="K860" s="111"/>
      <c r="L860" s="111"/>
      <c r="M860" s="111"/>
      <c r="N860" s="111"/>
      <c r="O860" s="111"/>
      <c r="P860" s="111"/>
    </row>
    <row r="861" spans="3:16" x14ac:dyDescent="0.2">
      <c r="C861" s="111"/>
      <c r="D861" s="111"/>
      <c r="E861" s="111"/>
      <c r="F861" s="111"/>
      <c r="G861" s="111"/>
      <c r="H861" s="111"/>
      <c r="I861" s="111"/>
      <c r="J861" s="111"/>
      <c r="K861" s="111"/>
      <c r="L861" s="111"/>
      <c r="M861" s="111"/>
      <c r="N861" s="111"/>
      <c r="O861" s="111"/>
      <c r="P861" s="111"/>
    </row>
    <row r="862" spans="3:16" x14ac:dyDescent="0.2">
      <c r="C862" s="111"/>
      <c r="D862" s="111"/>
      <c r="E862" s="111"/>
      <c r="F862" s="111"/>
      <c r="G862" s="111"/>
      <c r="H862" s="111"/>
      <c r="I862" s="111"/>
      <c r="J862" s="111"/>
      <c r="K862" s="111"/>
      <c r="L862" s="111"/>
      <c r="M862" s="111"/>
      <c r="N862" s="111"/>
      <c r="O862" s="111"/>
      <c r="P862" s="111"/>
    </row>
    <row r="863" spans="3:16" x14ac:dyDescent="0.2">
      <c r="C863" s="111"/>
      <c r="D863" s="111"/>
      <c r="E863" s="111"/>
      <c r="F863" s="111"/>
      <c r="G863" s="111"/>
      <c r="H863" s="111"/>
      <c r="I863" s="111"/>
      <c r="J863" s="111"/>
      <c r="K863" s="111"/>
      <c r="L863" s="111"/>
      <c r="M863" s="111"/>
      <c r="N863" s="111"/>
      <c r="O863" s="111"/>
      <c r="P863" s="111"/>
    </row>
    <row r="864" spans="3:16" x14ac:dyDescent="0.2">
      <c r="C864" s="111"/>
      <c r="D864" s="111"/>
      <c r="E864" s="111"/>
      <c r="F864" s="111"/>
      <c r="G864" s="111"/>
      <c r="H864" s="111"/>
      <c r="I864" s="111"/>
      <c r="J864" s="111"/>
      <c r="K864" s="111"/>
      <c r="L864" s="111"/>
      <c r="M864" s="111"/>
      <c r="N864" s="111"/>
      <c r="O864" s="111"/>
      <c r="P864" s="111"/>
    </row>
    <row r="865" spans="3:16" x14ac:dyDescent="0.2">
      <c r="C865" s="111"/>
      <c r="D865" s="111"/>
      <c r="E865" s="111"/>
      <c r="F865" s="111"/>
      <c r="G865" s="111"/>
      <c r="H865" s="111"/>
      <c r="I865" s="111"/>
      <c r="J865" s="111"/>
      <c r="K865" s="111"/>
      <c r="L865" s="111"/>
      <c r="M865" s="111"/>
      <c r="N865" s="111"/>
      <c r="O865" s="111"/>
      <c r="P865" s="111"/>
    </row>
    <row r="866" spans="3:16" x14ac:dyDescent="0.2">
      <c r="C866" s="111"/>
      <c r="D866" s="111"/>
      <c r="E866" s="111"/>
      <c r="F866" s="111"/>
      <c r="G866" s="111"/>
      <c r="H866" s="111"/>
      <c r="I866" s="111"/>
      <c r="J866" s="111"/>
      <c r="K866" s="111"/>
      <c r="L866" s="111"/>
      <c r="M866" s="111"/>
      <c r="N866" s="111"/>
      <c r="O866" s="111"/>
      <c r="P866" s="111"/>
    </row>
    <row r="867" spans="3:16" x14ac:dyDescent="0.2">
      <c r="C867" s="111"/>
      <c r="D867" s="111"/>
      <c r="E867" s="111"/>
      <c r="F867" s="111"/>
      <c r="G867" s="111"/>
      <c r="H867" s="111"/>
      <c r="I867" s="111"/>
      <c r="J867" s="111"/>
      <c r="K867" s="111"/>
      <c r="L867" s="111"/>
      <c r="M867" s="111"/>
      <c r="N867" s="111"/>
      <c r="O867" s="111"/>
      <c r="P867" s="111"/>
    </row>
    <row r="868" spans="3:16" x14ac:dyDescent="0.2">
      <c r="C868" s="111"/>
      <c r="D868" s="111"/>
      <c r="E868" s="111"/>
      <c r="F868" s="111"/>
      <c r="G868" s="111"/>
      <c r="H868" s="111"/>
      <c r="I868" s="111"/>
      <c r="J868" s="111"/>
      <c r="K868" s="111"/>
      <c r="L868" s="111"/>
      <c r="M868" s="111"/>
      <c r="N868" s="111"/>
      <c r="O868" s="111"/>
      <c r="P868" s="111"/>
    </row>
    <row r="869" spans="3:16" x14ac:dyDescent="0.2">
      <c r="C869" s="111"/>
      <c r="D869" s="111"/>
      <c r="E869" s="111"/>
      <c r="F869" s="111"/>
      <c r="G869" s="111"/>
      <c r="H869" s="111"/>
      <c r="I869" s="111"/>
      <c r="J869" s="111"/>
      <c r="K869" s="111"/>
      <c r="L869" s="111"/>
      <c r="M869" s="111"/>
      <c r="N869" s="111"/>
      <c r="O869" s="111"/>
      <c r="P869" s="111"/>
    </row>
    <row r="870" spans="3:16" x14ac:dyDescent="0.2">
      <c r="C870" s="111"/>
      <c r="D870" s="111"/>
      <c r="E870" s="111"/>
      <c r="F870" s="111"/>
      <c r="G870" s="111"/>
      <c r="H870" s="111"/>
      <c r="I870" s="111"/>
      <c r="J870" s="111"/>
      <c r="K870" s="111"/>
      <c r="L870" s="111"/>
      <c r="M870" s="111"/>
      <c r="N870" s="111"/>
      <c r="O870" s="111"/>
      <c r="P870" s="111"/>
    </row>
    <row r="871" spans="3:16" x14ac:dyDescent="0.2">
      <c r="C871" s="111"/>
      <c r="D871" s="111"/>
      <c r="E871" s="111"/>
      <c r="F871" s="111"/>
      <c r="G871" s="111"/>
      <c r="H871" s="111"/>
      <c r="I871" s="111"/>
      <c r="J871" s="111"/>
      <c r="K871" s="111"/>
      <c r="L871" s="111"/>
      <c r="M871" s="111"/>
      <c r="N871" s="111"/>
      <c r="O871" s="111"/>
      <c r="P871" s="111"/>
    </row>
    <row r="872" spans="3:16" x14ac:dyDescent="0.2">
      <c r="C872" s="111"/>
      <c r="D872" s="111"/>
      <c r="E872" s="111"/>
      <c r="F872" s="111"/>
      <c r="G872" s="111"/>
      <c r="H872" s="111"/>
      <c r="I872" s="111"/>
      <c r="J872" s="111"/>
      <c r="K872" s="111"/>
      <c r="L872" s="111"/>
      <c r="M872" s="111"/>
      <c r="N872" s="111"/>
      <c r="O872" s="111"/>
      <c r="P872" s="111"/>
    </row>
    <row r="873" spans="3:16" x14ac:dyDescent="0.2">
      <c r="C873" s="111"/>
      <c r="D873" s="111"/>
      <c r="E873" s="111"/>
      <c r="F873" s="111"/>
      <c r="G873" s="111"/>
      <c r="H873" s="111"/>
      <c r="I873" s="111"/>
      <c r="J873" s="111"/>
      <c r="K873" s="111"/>
      <c r="L873" s="111"/>
      <c r="M873" s="111"/>
      <c r="N873" s="111"/>
      <c r="O873" s="111"/>
      <c r="P873" s="111"/>
    </row>
    <row r="874" spans="3:16" x14ac:dyDescent="0.2">
      <c r="C874" s="111"/>
      <c r="D874" s="111"/>
      <c r="E874" s="111"/>
      <c r="F874" s="111"/>
      <c r="G874" s="111"/>
      <c r="H874" s="111"/>
      <c r="I874" s="111"/>
      <c r="J874" s="111"/>
      <c r="K874" s="111"/>
      <c r="L874" s="111"/>
      <c r="M874" s="111"/>
      <c r="N874" s="111"/>
      <c r="O874" s="111"/>
      <c r="P874" s="111"/>
    </row>
    <row r="875" spans="3:16" x14ac:dyDescent="0.2">
      <c r="C875" s="111"/>
      <c r="D875" s="111"/>
      <c r="E875" s="111"/>
      <c r="F875" s="111"/>
      <c r="G875" s="111"/>
      <c r="H875" s="111"/>
      <c r="I875" s="111"/>
      <c r="J875" s="111"/>
      <c r="K875" s="111"/>
      <c r="L875" s="111"/>
      <c r="M875" s="111"/>
      <c r="N875" s="111"/>
      <c r="O875" s="111"/>
      <c r="P875" s="111"/>
    </row>
    <row r="876" spans="3:16" x14ac:dyDescent="0.2">
      <c r="C876" s="111"/>
      <c r="D876" s="111"/>
      <c r="E876" s="111"/>
      <c r="F876" s="111"/>
      <c r="G876" s="111"/>
      <c r="H876" s="111"/>
      <c r="I876" s="111"/>
      <c r="J876" s="111"/>
      <c r="K876" s="111"/>
      <c r="L876" s="111"/>
      <c r="M876" s="111"/>
      <c r="N876" s="111"/>
      <c r="O876" s="111"/>
      <c r="P876" s="111"/>
    </row>
    <row r="877" spans="3:16" x14ac:dyDescent="0.2">
      <c r="C877" s="111"/>
      <c r="D877" s="111"/>
      <c r="E877" s="111"/>
      <c r="F877" s="111"/>
      <c r="G877" s="111"/>
      <c r="H877" s="111"/>
      <c r="I877" s="111"/>
      <c r="J877" s="111"/>
      <c r="K877" s="111"/>
      <c r="L877" s="111"/>
      <c r="M877" s="111"/>
      <c r="N877" s="111"/>
      <c r="O877" s="111"/>
      <c r="P877" s="111"/>
    </row>
    <row r="878" spans="3:16" x14ac:dyDescent="0.2">
      <c r="C878" s="111"/>
      <c r="D878" s="111"/>
      <c r="E878" s="111"/>
      <c r="F878" s="111"/>
      <c r="G878" s="111"/>
      <c r="H878" s="111"/>
      <c r="I878" s="111"/>
      <c r="J878" s="111"/>
      <c r="K878" s="111"/>
      <c r="L878" s="111"/>
      <c r="M878" s="111"/>
      <c r="N878" s="111"/>
      <c r="O878" s="111"/>
      <c r="P878" s="111"/>
    </row>
    <row r="879" spans="3:16" x14ac:dyDescent="0.2">
      <c r="C879" s="111"/>
      <c r="D879" s="111"/>
      <c r="E879" s="111"/>
      <c r="F879" s="111"/>
      <c r="G879" s="111"/>
      <c r="H879" s="111"/>
      <c r="I879" s="111"/>
      <c r="J879" s="111"/>
      <c r="K879" s="111"/>
      <c r="L879" s="111"/>
      <c r="M879" s="111"/>
      <c r="N879" s="111"/>
      <c r="O879" s="111"/>
      <c r="P879" s="111"/>
    </row>
    <row r="880" spans="3:16" x14ac:dyDescent="0.2">
      <c r="C880" s="111"/>
      <c r="D880" s="111"/>
      <c r="E880" s="111"/>
      <c r="F880" s="111"/>
      <c r="G880" s="111"/>
      <c r="H880" s="111"/>
      <c r="I880" s="111"/>
      <c r="J880" s="111"/>
      <c r="K880" s="111"/>
      <c r="L880" s="111"/>
      <c r="M880" s="111"/>
      <c r="N880" s="111"/>
      <c r="O880" s="111"/>
      <c r="P880" s="111"/>
    </row>
    <row r="881" spans="3:16" x14ac:dyDescent="0.2">
      <c r="C881" s="111"/>
      <c r="D881" s="111"/>
      <c r="E881" s="111"/>
      <c r="F881" s="111"/>
      <c r="G881" s="111"/>
      <c r="H881" s="111"/>
      <c r="I881" s="111"/>
      <c r="J881" s="111"/>
      <c r="K881" s="111"/>
      <c r="L881" s="111"/>
      <c r="M881" s="111"/>
      <c r="N881" s="111"/>
      <c r="O881" s="111"/>
      <c r="P881" s="111"/>
    </row>
    <row r="882" spans="3:16" x14ac:dyDescent="0.2">
      <c r="C882" s="111"/>
      <c r="D882" s="111"/>
      <c r="E882" s="111"/>
      <c r="F882" s="111"/>
      <c r="G882" s="111"/>
      <c r="H882" s="111"/>
      <c r="I882" s="111"/>
      <c r="J882" s="111"/>
      <c r="K882" s="111"/>
      <c r="L882" s="111"/>
      <c r="M882" s="111"/>
      <c r="N882" s="111"/>
      <c r="O882" s="111"/>
      <c r="P882" s="111"/>
    </row>
    <row r="883" spans="3:16" x14ac:dyDescent="0.2">
      <c r="C883" s="111"/>
      <c r="D883" s="111"/>
      <c r="E883" s="111"/>
      <c r="F883" s="111"/>
      <c r="G883" s="111"/>
      <c r="H883" s="111"/>
      <c r="I883" s="111"/>
      <c r="J883" s="111"/>
      <c r="K883" s="111"/>
      <c r="L883" s="111"/>
      <c r="M883" s="111"/>
      <c r="N883" s="111"/>
      <c r="O883" s="111"/>
      <c r="P883" s="111"/>
    </row>
    <row r="884" spans="3:16" x14ac:dyDescent="0.2">
      <c r="C884" s="111"/>
      <c r="D884" s="111"/>
      <c r="E884" s="111"/>
      <c r="F884" s="111"/>
      <c r="G884" s="111"/>
      <c r="H884" s="111"/>
      <c r="I884" s="111"/>
      <c r="J884" s="111"/>
      <c r="K884" s="111"/>
      <c r="L884" s="111"/>
      <c r="M884" s="111"/>
      <c r="N884" s="111"/>
      <c r="O884" s="111"/>
      <c r="P884" s="111"/>
    </row>
    <row r="885" spans="3:16" x14ac:dyDescent="0.2">
      <c r="C885" s="111"/>
      <c r="D885" s="111"/>
      <c r="E885" s="111"/>
      <c r="F885" s="111"/>
      <c r="G885" s="111"/>
      <c r="H885" s="111"/>
      <c r="I885" s="111"/>
      <c r="J885" s="111"/>
      <c r="K885" s="111"/>
      <c r="L885" s="111"/>
      <c r="M885" s="111"/>
      <c r="N885" s="111"/>
      <c r="O885" s="111"/>
      <c r="P885" s="111"/>
    </row>
    <row r="886" spans="3:16" x14ac:dyDescent="0.2">
      <c r="C886" s="111"/>
      <c r="D886" s="111"/>
      <c r="E886" s="111"/>
      <c r="F886" s="111"/>
      <c r="G886" s="111"/>
      <c r="H886" s="111"/>
      <c r="I886" s="111"/>
      <c r="J886" s="111"/>
      <c r="K886" s="111"/>
      <c r="L886" s="111"/>
      <c r="M886" s="111"/>
      <c r="N886" s="111"/>
      <c r="O886" s="111"/>
      <c r="P886" s="111"/>
    </row>
    <row r="887" spans="3:16" x14ac:dyDescent="0.2">
      <c r="C887" s="111"/>
      <c r="D887" s="111"/>
      <c r="E887" s="111"/>
      <c r="F887" s="111"/>
      <c r="G887" s="111"/>
      <c r="H887" s="111"/>
      <c r="I887" s="111"/>
      <c r="J887" s="111"/>
      <c r="K887" s="111"/>
      <c r="L887" s="111"/>
      <c r="M887" s="111"/>
      <c r="N887" s="111"/>
      <c r="O887" s="111"/>
      <c r="P887" s="111"/>
    </row>
    <row r="888" spans="3:16" x14ac:dyDescent="0.2">
      <c r="C888" s="111"/>
      <c r="D888" s="111"/>
      <c r="E888" s="111"/>
      <c r="F888" s="111"/>
      <c r="G888" s="111"/>
      <c r="H888" s="111"/>
      <c r="I888" s="111"/>
      <c r="J888" s="111"/>
      <c r="K888" s="111"/>
      <c r="L888" s="111"/>
      <c r="M888" s="111"/>
      <c r="N888" s="111"/>
      <c r="O888" s="111"/>
      <c r="P888" s="111"/>
    </row>
    <row r="889" spans="3:16" x14ac:dyDescent="0.2">
      <c r="C889" s="111"/>
      <c r="D889" s="111"/>
      <c r="E889" s="111"/>
      <c r="F889" s="111"/>
      <c r="G889" s="111"/>
      <c r="H889" s="111"/>
      <c r="I889" s="111"/>
      <c r="J889" s="111"/>
      <c r="K889" s="111"/>
      <c r="L889" s="111"/>
      <c r="M889" s="111"/>
      <c r="N889" s="111"/>
      <c r="O889" s="111"/>
      <c r="P889" s="111"/>
    </row>
    <row r="890" spans="3:16" x14ac:dyDescent="0.2">
      <c r="C890" s="111"/>
      <c r="D890" s="111"/>
      <c r="E890" s="111"/>
      <c r="F890" s="111"/>
      <c r="G890" s="111"/>
      <c r="H890" s="111"/>
      <c r="I890" s="111"/>
      <c r="J890" s="111"/>
      <c r="K890" s="111"/>
      <c r="L890" s="111"/>
      <c r="M890" s="111"/>
      <c r="N890" s="111"/>
      <c r="O890" s="111"/>
      <c r="P890" s="111"/>
    </row>
    <row r="891" spans="3:16" x14ac:dyDescent="0.2">
      <c r="C891" s="111"/>
      <c r="D891" s="111"/>
      <c r="E891" s="111"/>
      <c r="F891" s="111"/>
      <c r="G891" s="111"/>
      <c r="H891" s="111"/>
      <c r="I891" s="111"/>
      <c r="J891" s="111"/>
      <c r="K891" s="111"/>
      <c r="L891" s="111"/>
      <c r="M891" s="111"/>
      <c r="N891" s="111"/>
      <c r="O891" s="111"/>
      <c r="P891" s="111"/>
    </row>
    <row r="892" spans="3:16" x14ac:dyDescent="0.2">
      <c r="C892" s="111"/>
      <c r="D892" s="111"/>
      <c r="E892" s="111"/>
      <c r="F892" s="111"/>
      <c r="G892" s="111"/>
      <c r="H892" s="111"/>
      <c r="I892" s="111"/>
      <c r="J892" s="111"/>
      <c r="K892" s="111"/>
      <c r="L892" s="111"/>
      <c r="M892" s="111"/>
      <c r="N892" s="111"/>
      <c r="O892" s="111"/>
      <c r="P892" s="111"/>
    </row>
    <row r="893" spans="3:16" x14ac:dyDescent="0.2">
      <c r="C893" s="111"/>
      <c r="D893" s="111"/>
      <c r="E893" s="111"/>
      <c r="F893" s="111"/>
      <c r="G893" s="111"/>
      <c r="H893" s="111"/>
      <c r="I893" s="111"/>
      <c r="J893" s="111"/>
      <c r="K893" s="111"/>
      <c r="L893" s="111"/>
      <c r="M893" s="111"/>
      <c r="N893" s="111"/>
      <c r="O893" s="111"/>
      <c r="P893" s="111"/>
    </row>
    <row r="894" spans="3:16" x14ac:dyDescent="0.2">
      <c r="C894" s="111"/>
      <c r="D894" s="111"/>
      <c r="E894" s="111"/>
      <c r="F894" s="111"/>
      <c r="G894" s="111"/>
      <c r="H894" s="111"/>
      <c r="I894" s="111"/>
      <c r="J894" s="111"/>
      <c r="K894" s="111"/>
      <c r="L894" s="111"/>
      <c r="M894" s="111"/>
      <c r="N894" s="111"/>
      <c r="O894" s="111"/>
      <c r="P894" s="111"/>
    </row>
    <row r="895" spans="3:16" x14ac:dyDescent="0.2">
      <c r="C895" s="111"/>
      <c r="D895" s="111"/>
      <c r="E895" s="111"/>
      <c r="F895" s="111"/>
      <c r="G895" s="111"/>
      <c r="H895" s="111"/>
      <c r="I895" s="111"/>
      <c r="J895" s="111"/>
      <c r="K895" s="111"/>
      <c r="L895" s="111"/>
      <c r="M895" s="111"/>
      <c r="N895" s="111"/>
      <c r="O895" s="111"/>
      <c r="P895" s="111"/>
    </row>
    <row r="896" spans="3:16" x14ac:dyDescent="0.2">
      <c r="C896" s="111"/>
      <c r="D896" s="111"/>
      <c r="E896" s="111"/>
      <c r="F896" s="111"/>
      <c r="G896" s="111"/>
      <c r="H896" s="111"/>
      <c r="I896" s="111"/>
      <c r="J896" s="111"/>
      <c r="K896" s="111"/>
      <c r="L896" s="111"/>
      <c r="M896" s="111"/>
      <c r="N896" s="111"/>
      <c r="O896" s="111"/>
      <c r="P896" s="111"/>
    </row>
    <row r="897" spans="3:16" x14ac:dyDescent="0.2">
      <c r="C897" s="111"/>
      <c r="D897" s="111"/>
      <c r="E897" s="111"/>
      <c r="F897" s="111"/>
      <c r="G897" s="111"/>
      <c r="H897" s="111"/>
      <c r="I897" s="111"/>
      <c r="J897" s="111"/>
      <c r="K897" s="111"/>
      <c r="L897" s="111"/>
      <c r="M897" s="111"/>
      <c r="N897" s="111"/>
      <c r="O897" s="111"/>
      <c r="P897" s="111"/>
    </row>
    <row r="898" spans="3:16" x14ac:dyDescent="0.2">
      <c r="C898" s="111"/>
      <c r="D898" s="111"/>
      <c r="E898" s="111"/>
      <c r="F898" s="111"/>
      <c r="G898" s="111"/>
      <c r="H898" s="111"/>
      <c r="I898" s="111"/>
      <c r="J898" s="111"/>
      <c r="K898" s="111"/>
      <c r="L898" s="111"/>
      <c r="M898" s="111"/>
      <c r="N898" s="111"/>
      <c r="O898" s="111"/>
      <c r="P898" s="111"/>
    </row>
    <row r="899" spans="3:16" x14ac:dyDescent="0.2">
      <c r="C899" s="111"/>
      <c r="D899" s="111"/>
      <c r="E899" s="111"/>
      <c r="F899" s="111"/>
      <c r="G899" s="111"/>
      <c r="H899" s="111"/>
      <c r="I899" s="111"/>
      <c r="J899" s="111"/>
      <c r="K899" s="111"/>
      <c r="L899" s="111"/>
      <c r="M899" s="111"/>
      <c r="N899" s="111"/>
      <c r="O899" s="111"/>
      <c r="P899" s="111"/>
    </row>
    <row r="900" spans="3:16" x14ac:dyDescent="0.2">
      <c r="C900" s="111"/>
      <c r="D900" s="111"/>
      <c r="E900" s="111"/>
      <c r="F900" s="111"/>
      <c r="G900" s="111"/>
      <c r="H900" s="111"/>
      <c r="I900" s="111"/>
      <c r="J900" s="111"/>
      <c r="K900" s="111"/>
      <c r="L900" s="111"/>
      <c r="M900" s="111"/>
      <c r="N900" s="111"/>
      <c r="O900" s="111"/>
      <c r="P900" s="111"/>
    </row>
    <row r="901" spans="3:16" x14ac:dyDescent="0.2">
      <c r="C901" s="111"/>
      <c r="D901" s="111"/>
      <c r="E901" s="111"/>
      <c r="F901" s="111"/>
      <c r="G901" s="111"/>
      <c r="H901" s="111"/>
      <c r="I901" s="111"/>
      <c r="J901" s="111"/>
      <c r="K901" s="111"/>
      <c r="L901" s="111"/>
      <c r="M901" s="111"/>
      <c r="N901" s="111"/>
      <c r="O901" s="111"/>
      <c r="P901" s="111"/>
    </row>
    <row r="902" spans="3:16" x14ac:dyDescent="0.2">
      <c r="C902" s="111"/>
      <c r="D902" s="111"/>
      <c r="E902" s="111"/>
      <c r="F902" s="111"/>
      <c r="G902" s="111"/>
      <c r="H902" s="111"/>
      <c r="I902" s="111"/>
      <c r="J902" s="111"/>
      <c r="K902" s="111"/>
      <c r="L902" s="111"/>
      <c r="M902" s="111"/>
      <c r="N902" s="111"/>
      <c r="O902" s="111"/>
      <c r="P902" s="111"/>
    </row>
    <row r="903" spans="3:16" x14ac:dyDescent="0.2">
      <c r="C903" s="111"/>
      <c r="D903" s="111"/>
      <c r="E903" s="111"/>
      <c r="F903" s="111"/>
      <c r="G903" s="111"/>
      <c r="H903" s="111"/>
      <c r="I903" s="111"/>
      <c r="J903" s="111"/>
      <c r="K903" s="111"/>
      <c r="L903" s="111"/>
      <c r="M903" s="111"/>
      <c r="N903" s="111"/>
      <c r="O903" s="111"/>
      <c r="P903" s="111"/>
    </row>
    <row r="904" spans="3:16" x14ac:dyDescent="0.2">
      <c r="C904" s="111"/>
      <c r="D904" s="111"/>
      <c r="E904" s="111"/>
      <c r="F904" s="111"/>
      <c r="G904" s="111"/>
      <c r="H904" s="111"/>
      <c r="I904" s="111"/>
      <c r="J904" s="111"/>
      <c r="K904" s="111"/>
      <c r="L904" s="111"/>
      <c r="M904" s="111"/>
      <c r="N904" s="111"/>
      <c r="O904" s="111"/>
      <c r="P904" s="111"/>
    </row>
    <row r="905" spans="3:16" x14ac:dyDescent="0.2">
      <c r="C905" s="111"/>
      <c r="D905" s="111"/>
      <c r="E905" s="111"/>
      <c r="F905" s="111"/>
      <c r="G905" s="111"/>
      <c r="H905" s="111"/>
      <c r="I905" s="111"/>
      <c r="J905" s="111"/>
      <c r="K905" s="111"/>
      <c r="L905" s="111"/>
      <c r="M905" s="111"/>
      <c r="N905" s="111"/>
      <c r="O905" s="111"/>
      <c r="P905" s="111"/>
    </row>
    <row r="906" spans="3:16" x14ac:dyDescent="0.2">
      <c r="C906" s="111"/>
      <c r="D906" s="111"/>
      <c r="E906" s="111"/>
      <c r="F906" s="111"/>
      <c r="G906" s="111"/>
      <c r="H906" s="111"/>
      <c r="I906" s="111"/>
      <c r="J906" s="111"/>
      <c r="K906" s="111"/>
      <c r="L906" s="111"/>
      <c r="M906" s="111"/>
      <c r="N906" s="111"/>
      <c r="O906" s="111"/>
      <c r="P906" s="111"/>
    </row>
    <row r="907" spans="3:16" x14ac:dyDescent="0.2">
      <c r="C907" s="111"/>
      <c r="D907" s="111"/>
      <c r="E907" s="111"/>
      <c r="F907" s="111"/>
      <c r="G907" s="111"/>
      <c r="H907" s="111"/>
      <c r="I907" s="111"/>
      <c r="J907" s="111"/>
      <c r="K907" s="111"/>
      <c r="L907" s="111"/>
      <c r="M907" s="111"/>
      <c r="N907" s="111"/>
      <c r="O907" s="111"/>
      <c r="P907" s="111"/>
    </row>
    <row r="908" spans="3:16" x14ac:dyDescent="0.2">
      <c r="C908" s="111"/>
      <c r="D908" s="111"/>
      <c r="E908" s="111"/>
      <c r="F908" s="111"/>
      <c r="G908" s="111"/>
      <c r="H908" s="111"/>
      <c r="I908" s="111"/>
      <c r="J908" s="111"/>
      <c r="K908" s="111"/>
      <c r="L908" s="111"/>
      <c r="M908" s="111"/>
      <c r="N908" s="111"/>
      <c r="O908" s="111"/>
      <c r="P908" s="111"/>
    </row>
    <row r="909" spans="3:16" x14ac:dyDescent="0.2">
      <c r="C909" s="111"/>
      <c r="D909" s="111"/>
      <c r="E909" s="111"/>
      <c r="F909" s="111"/>
      <c r="G909" s="111"/>
      <c r="H909" s="111"/>
      <c r="I909" s="111"/>
      <c r="J909" s="111"/>
      <c r="K909" s="111"/>
      <c r="L909" s="111"/>
      <c r="M909" s="111"/>
      <c r="N909" s="111"/>
      <c r="O909" s="111"/>
      <c r="P909" s="111"/>
    </row>
    <row r="910" spans="3:16" x14ac:dyDescent="0.2">
      <c r="C910" s="111"/>
      <c r="D910" s="111"/>
      <c r="E910" s="111"/>
      <c r="F910" s="111"/>
      <c r="G910" s="111"/>
      <c r="H910" s="111"/>
      <c r="I910" s="111"/>
      <c r="J910" s="111"/>
      <c r="K910" s="111"/>
      <c r="L910" s="111"/>
      <c r="M910" s="111"/>
      <c r="N910" s="111"/>
      <c r="O910" s="111"/>
      <c r="P910" s="111"/>
    </row>
    <row r="911" spans="3:16" x14ac:dyDescent="0.2">
      <c r="C911" s="111"/>
      <c r="D911" s="111"/>
      <c r="E911" s="111"/>
      <c r="F911" s="111"/>
      <c r="G911" s="111"/>
      <c r="H911" s="111"/>
      <c r="I911" s="111"/>
      <c r="J911" s="111"/>
      <c r="K911" s="111"/>
      <c r="L911" s="111"/>
      <c r="M911" s="111"/>
      <c r="N911" s="111"/>
      <c r="O911" s="111"/>
      <c r="P911" s="111"/>
    </row>
    <row r="912" spans="3:16" x14ac:dyDescent="0.2">
      <c r="C912" s="111"/>
      <c r="D912" s="111"/>
      <c r="E912" s="111"/>
      <c r="F912" s="111"/>
      <c r="G912" s="111"/>
      <c r="H912" s="111"/>
      <c r="I912" s="111"/>
      <c r="J912" s="111"/>
      <c r="K912" s="111"/>
      <c r="L912" s="111"/>
      <c r="M912" s="111"/>
      <c r="N912" s="111"/>
      <c r="O912" s="111"/>
      <c r="P912" s="111"/>
    </row>
    <row r="913" spans="3:16" x14ac:dyDescent="0.2">
      <c r="C913" s="111"/>
      <c r="D913" s="111"/>
      <c r="E913" s="111"/>
      <c r="F913" s="111"/>
      <c r="G913" s="111"/>
      <c r="H913" s="111"/>
      <c r="I913" s="111"/>
      <c r="J913" s="111"/>
      <c r="K913" s="111"/>
      <c r="L913" s="111"/>
      <c r="M913" s="111"/>
      <c r="N913" s="111"/>
      <c r="O913" s="111"/>
      <c r="P913" s="111"/>
    </row>
    <row r="914" spans="3:16" x14ac:dyDescent="0.2">
      <c r="C914" s="111"/>
      <c r="D914" s="111"/>
      <c r="E914" s="111"/>
      <c r="F914" s="111"/>
      <c r="G914" s="111"/>
      <c r="H914" s="111"/>
      <c r="I914" s="111"/>
      <c r="J914" s="111"/>
      <c r="K914" s="111"/>
      <c r="L914" s="111"/>
      <c r="M914" s="111"/>
      <c r="N914" s="111"/>
      <c r="O914" s="111"/>
      <c r="P914" s="111"/>
    </row>
    <row r="915" spans="3:16" x14ac:dyDescent="0.2">
      <c r="C915" s="111"/>
      <c r="D915" s="111"/>
      <c r="E915" s="111"/>
      <c r="F915" s="111"/>
      <c r="G915" s="111"/>
      <c r="H915" s="111"/>
      <c r="I915" s="111"/>
      <c r="J915" s="111"/>
      <c r="K915" s="111"/>
      <c r="L915" s="111"/>
      <c r="M915" s="111"/>
      <c r="N915" s="111"/>
      <c r="O915" s="111"/>
      <c r="P915" s="111"/>
    </row>
    <row r="916" spans="3:16" x14ac:dyDescent="0.2">
      <c r="C916" s="111"/>
      <c r="D916" s="111"/>
      <c r="E916" s="111"/>
      <c r="F916" s="111"/>
      <c r="G916" s="111"/>
      <c r="H916" s="111"/>
      <c r="I916" s="111"/>
      <c r="J916" s="111"/>
      <c r="K916" s="111"/>
      <c r="L916" s="111"/>
      <c r="M916" s="111"/>
      <c r="N916" s="111"/>
      <c r="O916" s="111"/>
      <c r="P916" s="111"/>
    </row>
    <row r="917" spans="3:16" x14ac:dyDescent="0.2">
      <c r="C917" s="111"/>
      <c r="D917" s="111"/>
      <c r="E917" s="111"/>
      <c r="F917" s="111"/>
      <c r="G917" s="111"/>
      <c r="H917" s="111"/>
      <c r="I917" s="111"/>
      <c r="J917" s="111"/>
      <c r="K917" s="111"/>
      <c r="L917" s="111"/>
      <c r="M917" s="111"/>
      <c r="N917" s="111"/>
      <c r="O917" s="111"/>
      <c r="P917" s="111"/>
    </row>
    <row r="918" spans="3:16" x14ac:dyDescent="0.2">
      <c r="C918" s="111"/>
      <c r="D918" s="111"/>
      <c r="E918" s="111"/>
      <c r="F918" s="111"/>
      <c r="G918" s="111"/>
      <c r="H918" s="111"/>
      <c r="I918" s="111"/>
      <c r="J918" s="111"/>
      <c r="K918" s="111"/>
      <c r="L918" s="111"/>
      <c r="M918" s="111"/>
      <c r="N918" s="111"/>
      <c r="O918" s="111"/>
      <c r="P918" s="111"/>
    </row>
    <row r="919" spans="3:16" x14ac:dyDescent="0.2">
      <c r="C919" s="111"/>
      <c r="D919" s="111"/>
      <c r="E919" s="111"/>
      <c r="F919" s="111"/>
      <c r="G919" s="111"/>
      <c r="H919" s="111"/>
      <c r="I919" s="111"/>
      <c r="J919" s="111"/>
      <c r="K919" s="111"/>
      <c r="L919" s="111"/>
      <c r="M919" s="111"/>
      <c r="N919" s="111"/>
      <c r="O919" s="111"/>
      <c r="P919" s="111"/>
    </row>
    <row r="920" spans="3:16" x14ac:dyDescent="0.2">
      <c r="C920" s="111"/>
      <c r="D920" s="111"/>
      <c r="E920" s="111"/>
      <c r="F920" s="111"/>
      <c r="G920" s="111"/>
      <c r="H920" s="111"/>
      <c r="I920" s="111"/>
      <c r="J920" s="111"/>
      <c r="K920" s="111"/>
      <c r="L920" s="111"/>
      <c r="M920" s="111"/>
      <c r="N920" s="111"/>
      <c r="O920" s="111"/>
      <c r="P920" s="111"/>
    </row>
    <row r="921" spans="3:16" x14ac:dyDescent="0.2">
      <c r="C921" s="111"/>
      <c r="D921" s="111"/>
      <c r="E921" s="111"/>
      <c r="F921" s="111"/>
      <c r="G921" s="111"/>
      <c r="H921" s="111"/>
      <c r="I921" s="111"/>
      <c r="J921" s="111"/>
      <c r="K921" s="111"/>
      <c r="L921" s="111"/>
      <c r="M921" s="111"/>
      <c r="N921" s="111"/>
      <c r="O921" s="111"/>
      <c r="P921" s="111"/>
    </row>
    <row r="922" spans="3:16" x14ac:dyDescent="0.2">
      <c r="C922" s="111"/>
      <c r="D922" s="111"/>
      <c r="E922" s="111"/>
      <c r="F922" s="111"/>
      <c r="G922" s="111"/>
      <c r="H922" s="111"/>
      <c r="I922" s="111"/>
      <c r="J922" s="111"/>
      <c r="K922" s="111"/>
      <c r="L922" s="111"/>
      <c r="M922" s="111"/>
      <c r="N922" s="111"/>
      <c r="O922" s="111"/>
      <c r="P922" s="111"/>
    </row>
    <row r="923" spans="3:16" x14ac:dyDescent="0.2">
      <c r="C923" s="111"/>
      <c r="D923" s="111"/>
      <c r="E923" s="111"/>
      <c r="F923" s="111"/>
      <c r="G923" s="111"/>
      <c r="H923" s="111"/>
      <c r="I923" s="111"/>
      <c r="J923" s="111"/>
      <c r="K923" s="111"/>
      <c r="L923" s="111"/>
      <c r="M923" s="111"/>
      <c r="N923" s="111"/>
      <c r="O923" s="111"/>
      <c r="P923" s="111"/>
    </row>
    <row r="924" spans="3:16" x14ac:dyDescent="0.2">
      <c r="C924" s="111"/>
      <c r="D924" s="111"/>
      <c r="E924" s="111"/>
      <c r="F924" s="111"/>
      <c r="G924" s="111"/>
      <c r="H924" s="111"/>
      <c r="I924" s="111"/>
      <c r="J924" s="111"/>
      <c r="K924" s="111"/>
      <c r="L924" s="111"/>
      <c r="M924" s="111"/>
      <c r="N924" s="111"/>
      <c r="O924" s="111"/>
      <c r="P924" s="111"/>
    </row>
    <row r="925" spans="3:16" x14ac:dyDescent="0.2">
      <c r="C925" s="111"/>
      <c r="D925" s="111"/>
      <c r="E925" s="111"/>
      <c r="F925" s="111"/>
      <c r="G925" s="111"/>
      <c r="H925" s="111"/>
      <c r="I925" s="111"/>
      <c r="J925" s="111"/>
      <c r="K925" s="111"/>
      <c r="L925" s="111"/>
      <c r="M925" s="111"/>
      <c r="N925" s="111"/>
      <c r="O925" s="111"/>
      <c r="P925" s="111"/>
    </row>
    <row r="926" spans="3:16" x14ac:dyDescent="0.2">
      <c r="C926" s="111"/>
      <c r="D926" s="111"/>
      <c r="E926" s="111"/>
      <c r="F926" s="111"/>
      <c r="G926" s="111"/>
      <c r="H926" s="111"/>
      <c r="I926" s="111"/>
      <c r="J926" s="111"/>
      <c r="K926" s="111"/>
      <c r="L926" s="111"/>
      <c r="M926" s="111"/>
      <c r="N926" s="111"/>
      <c r="O926" s="111"/>
      <c r="P926" s="111"/>
    </row>
    <row r="927" spans="3:16" x14ac:dyDescent="0.2">
      <c r="C927" s="111"/>
      <c r="D927" s="111"/>
      <c r="E927" s="111"/>
      <c r="F927" s="111"/>
      <c r="G927" s="111"/>
      <c r="H927" s="111"/>
      <c r="I927" s="111"/>
      <c r="J927" s="111"/>
      <c r="K927" s="111"/>
      <c r="L927" s="111"/>
      <c r="M927" s="111"/>
      <c r="N927" s="111"/>
      <c r="O927" s="111"/>
      <c r="P927" s="111"/>
    </row>
    <row r="928" spans="3:16" x14ac:dyDescent="0.2">
      <c r="C928" s="111"/>
      <c r="D928" s="111"/>
      <c r="E928" s="111"/>
      <c r="F928" s="111"/>
      <c r="G928" s="111"/>
      <c r="H928" s="111"/>
      <c r="I928" s="111"/>
      <c r="J928" s="111"/>
      <c r="K928" s="111"/>
      <c r="L928" s="111"/>
      <c r="M928" s="111"/>
      <c r="N928" s="111"/>
      <c r="O928" s="111"/>
      <c r="P928" s="111"/>
    </row>
    <row r="929" spans="3:16" x14ac:dyDescent="0.2">
      <c r="C929" s="111"/>
      <c r="D929" s="111"/>
      <c r="E929" s="111"/>
      <c r="F929" s="111"/>
      <c r="G929" s="111"/>
      <c r="H929" s="111"/>
      <c r="I929" s="111"/>
      <c r="J929" s="111"/>
      <c r="K929" s="111"/>
      <c r="L929" s="111"/>
      <c r="M929" s="111"/>
      <c r="N929" s="111"/>
      <c r="O929" s="111"/>
      <c r="P929" s="111"/>
    </row>
    <row r="930" spans="3:16" x14ac:dyDescent="0.2">
      <c r="C930" s="111"/>
      <c r="D930" s="111"/>
      <c r="E930" s="111"/>
      <c r="F930" s="111"/>
      <c r="G930" s="111"/>
      <c r="H930" s="111"/>
      <c r="I930" s="111"/>
      <c r="J930" s="111"/>
      <c r="K930" s="111"/>
      <c r="L930" s="111"/>
      <c r="M930" s="111"/>
      <c r="N930" s="111"/>
      <c r="O930" s="111"/>
      <c r="P930" s="111"/>
    </row>
    <row r="931" spans="3:16" x14ac:dyDescent="0.2">
      <c r="C931" s="111"/>
      <c r="D931" s="111"/>
      <c r="E931" s="111"/>
      <c r="F931" s="111"/>
      <c r="G931" s="111"/>
      <c r="H931" s="111"/>
      <c r="I931" s="111"/>
      <c r="J931" s="111"/>
      <c r="K931" s="111"/>
      <c r="L931" s="111"/>
      <c r="M931" s="111"/>
      <c r="N931" s="111"/>
      <c r="O931" s="111"/>
      <c r="P931" s="111"/>
    </row>
    <row r="932" spans="3:16" x14ac:dyDescent="0.2">
      <c r="C932" s="111"/>
      <c r="D932" s="111"/>
      <c r="E932" s="111"/>
      <c r="F932" s="111"/>
      <c r="G932" s="111"/>
      <c r="H932" s="111"/>
      <c r="I932" s="111"/>
      <c r="J932" s="111"/>
      <c r="K932" s="111"/>
      <c r="L932" s="111"/>
      <c r="M932" s="111"/>
      <c r="N932" s="111"/>
      <c r="O932" s="111"/>
      <c r="P932" s="111"/>
    </row>
    <row r="933" spans="3:16" x14ac:dyDescent="0.2">
      <c r="C933" s="111"/>
      <c r="D933" s="111"/>
      <c r="E933" s="111"/>
      <c r="F933" s="111"/>
      <c r="G933" s="111"/>
      <c r="H933" s="111"/>
      <c r="I933" s="111"/>
      <c r="J933" s="111"/>
      <c r="K933" s="111"/>
      <c r="L933" s="111"/>
      <c r="M933" s="111"/>
      <c r="N933" s="111"/>
      <c r="O933" s="111"/>
      <c r="P933" s="111"/>
    </row>
    <row r="934" spans="3:16" x14ac:dyDescent="0.2">
      <c r="C934" s="111"/>
      <c r="D934" s="111"/>
      <c r="E934" s="111"/>
      <c r="F934" s="111"/>
      <c r="G934" s="111"/>
      <c r="H934" s="111"/>
      <c r="I934" s="111"/>
      <c r="J934" s="111"/>
      <c r="K934" s="111"/>
      <c r="L934" s="111"/>
      <c r="M934" s="111"/>
      <c r="N934" s="111"/>
      <c r="O934" s="111"/>
      <c r="P934" s="111"/>
    </row>
    <row r="935" spans="3:16" x14ac:dyDescent="0.2">
      <c r="C935" s="111"/>
      <c r="D935" s="111"/>
      <c r="E935" s="111"/>
      <c r="F935" s="111"/>
      <c r="G935" s="111"/>
      <c r="H935" s="111"/>
      <c r="I935" s="111"/>
      <c r="J935" s="111"/>
      <c r="K935" s="111"/>
      <c r="L935" s="111"/>
      <c r="M935" s="111"/>
      <c r="N935" s="111"/>
      <c r="O935" s="111"/>
      <c r="P935" s="111"/>
    </row>
    <row r="936" spans="3:16" x14ac:dyDescent="0.2">
      <c r="C936" s="111"/>
      <c r="D936" s="111"/>
      <c r="E936" s="111"/>
      <c r="F936" s="111"/>
      <c r="G936" s="111"/>
      <c r="H936" s="111"/>
      <c r="I936" s="111"/>
      <c r="J936" s="111"/>
      <c r="K936" s="111"/>
      <c r="L936" s="111"/>
      <c r="M936" s="111"/>
      <c r="N936" s="111"/>
      <c r="O936" s="111"/>
      <c r="P936" s="111"/>
    </row>
    <row r="937" spans="3:16" x14ac:dyDescent="0.2">
      <c r="C937" s="111"/>
      <c r="D937" s="111"/>
      <c r="E937" s="111"/>
      <c r="F937" s="111"/>
      <c r="G937" s="111"/>
      <c r="H937" s="111"/>
      <c r="I937" s="111"/>
      <c r="J937" s="111"/>
      <c r="K937" s="111"/>
      <c r="L937" s="111"/>
      <c r="M937" s="111"/>
      <c r="N937" s="111"/>
      <c r="O937" s="111"/>
      <c r="P937" s="111"/>
    </row>
    <row r="938" spans="3:16" x14ac:dyDescent="0.2">
      <c r="C938" s="111"/>
      <c r="D938" s="111"/>
      <c r="E938" s="111"/>
      <c r="F938" s="111"/>
      <c r="G938" s="111"/>
      <c r="H938" s="111"/>
      <c r="I938" s="111"/>
      <c r="J938" s="111"/>
      <c r="K938" s="111"/>
      <c r="L938" s="111"/>
      <c r="M938" s="111"/>
      <c r="N938" s="111"/>
      <c r="O938" s="111"/>
      <c r="P938" s="111"/>
    </row>
    <row r="939" spans="3:16" x14ac:dyDescent="0.2">
      <c r="C939" s="111"/>
      <c r="D939" s="111"/>
      <c r="E939" s="111"/>
      <c r="F939" s="111"/>
      <c r="G939" s="111"/>
      <c r="H939" s="111"/>
      <c r="I939" s="111"/>
      <c r="J939" s="111"/>
      <c r="K939" s="111"/>
      <c r="L939" s="111"/>
      <c r="M939" s="111"/>
      <c r="N939" s="111"/>
      <c r="O939" s="111"/>
      <c r="P939" s="111"/>
    </row>
    <row r="940" spans="3:16" x14ac:dyDescent="0.2">
      <c r="C940" s="111"/>
      <c r="D940" s="111"/>
      <c r="E940" s="111"/>
      <c r="F940" s="111"/>
      <c r="G940" s="111"/>
      <c r="H940" s="111"/>
      <c r="I940" s="111"/>
      <c r="J940" s="111"/>
      <c r="K940" s="111"/>
      <c r="L940" s="111"/>
      <c r="M940" s="111"/>
      <c r="N940" s="111"/>
      <c r="O940" s="111"/>
      <c r="P940" s="111"/>
    </row>
    <row r="941" spans="3:16" x14ac:dyDescent="0.2">
      <c r="C941" s="111"/>
      <c r="D941" s="111"/>
      <c r="E941" s="111"/>
      <c r="F941" s="111"/>
      <c r="G941" s="111"/>
      <c r="H941" s="111"/>
      <c r="I941" s="111"/>
      <c r="J941" s="111"/>
      <c r="K941" s="111"/>
      <c r="L941" s="111"/>
      <c r="M941" s="111"/>
      <c r="N941" s="111"/>
      <c r="O941" s="111"/>
      <c r="P941" s="111"/>
    </row>
    <row r="942" spans="3:16" x14ac:dyDescent="0.2">
      <c r="C942" s="111"/>
      <c r="D942" s="111"/>
      <c r="E942" s="111"/>
      <c r="F942" s="111"/>
      <c r="G942" s="111"/>
      <c r="H942" s="111"/>
      <c r="I942" s="111"/>
      <c r="J942" s="111"/>
      <c r="K942" s="111"/>
      <c r="L942" s="111"/>
      <c r="M942" s="111"/>
      <c r="N942" s="111"/>
      <c r="O942" s="111"/>
      <c r="P942" s="111"/>
    </row>
    <row r="943" spans="3:16" x14ac:dyDescent="0.2">
      <c r="C943" s="111"/>
      <c r="D943" s="111"/>
      <c r="E943" s="111"/>
      <c r="F943" s="111"/>
      <c r="G943" s="111"/>
      <c r="H943" s="111"/>
      <c r="I943" s="111"/>
      <c r="J943" s="111"/>
      <c r="K943" s="111"/>
      <c r="L943" s="111"/>
      <c r="M943" s="111"/>
      <c r="N943" s="111"/>
      <c r="O943" s="111"/>
      <c r="P943" s="111"/>
    </row>
    <row r="944" spans="3:16" x14ac:dyDescent="0.2">
      <c r="C944" s="111"/>
      <c r="D944" s="111"/>
      <c r="E944" s="111"/>
      <c r="F944" s="111"/>
      <c r="G944" s="111"/>
      <c r="H944" s="111"/>
      <c r="I944" s="111"/>
      <c r="J944" s="111"/>
      <c r="K944" s="111"/>
      <c r="L944" s="111"/>
      <c r="M944" s="111"/>
      <c r="N944" s="111"/>
      <c r="O944" s="111"/>
      <c r="P944" s="111"/>
    </row>
    <row r="945" spans="3:16" x14ac:dyDescent="0.2">
      <c r="C945" s="111"/>
      <c r="D945" s="111"/>
      <c r="E945" s="111"/>
      <c r="F945" s="111"/>
      <c r="G945" s="111"/>
      <c r="H945" s="111"/>
      <c r="I945" s="111"/>
      <c r="J945" s="111"/>
      <c r="K945" s="111"/>
      <c r="L945" s="111"/>
      <c r="M945" s="111"/>
      <c r="N945" s="111"/>
      <c r="O945" s="111"/>
      <c r="P945" s="111"/>
    </row>
    <row r="946" spans="3:16" x14ac:dyDescent="0.2">
      <c r="C946" s="111"/>
      <c r="D946" s="111"/>
      <c r="E946" s="111"/>
      <c r="F946" s="111"/>
      <c r="G946" s="111"/>
      <c r="H946" s="111"/>
      <c r="I946" s="111"/>
      <c r="J946" s="111"/>
      <c r="K946" s="111"/>
      <c r="L946" s="111"/>
      <c r="M946" s="111"/>
      <c r="N946" s="111"/>
      <c r="O946" s="111"/>
      <c r="P946" s="111"/>
    </row>
    <row r="947" spans="3:16" x14ac:dyDescent="0.2">
      <c r="C947" s="111"/>
      <c r="D947" s="111"/>
      <c r="E947" s="111"/>
      <c r="F947" s="111"/>
      <c r="G947" s="111"/>
      <c r="H947" s="111"/>
      <c r="I947" s="111"/>
      <c r="J947" s="111"/>
      <c r="K947" s="111"/>
      <c r="L947" s="111"/>
      <c r="M947" s="111"/>
      <c r="N947" s="111"/>
      <c r="O947" s="111"/>
      <c r="P947" s="111"/>
    </row>
    <row r="948" spans="3:16" x14ac:dyDescent="0.2">
      <c r="C948" s="111"/>
      <c r="D948" s="111"/>
      <c r="E948" s="111"/>
      <c r="F948" s="111"/>
      <c r="G948" s="111"/>
      <c r="H948" s="111"/>
      <c r="I948" s="111"/>
      <c r="J948" s="111"/>
      <c r="K948" s="111"/>
      <c r="L948" s="111"/>
      <c r="M948" s="111"/>
      <c r="N948" s="111"/>
      <c r="O948" s="111"/>
      <c r="P948" s="111"/>
    </row>
    <row r="949" spans="3:16" x14ac:dyDescent="0.2">
      <c r="C949" s="111"/>
      <c r="D949" s="111"/>
      <c r="E949" s="111"/>
      <c r="F949" s="111"/>
      <c r="G949" s="111"/>
      <c r="H949" s="111"/>
      <c r="I949" s="111"/>
      <c r="J949" s="111"/>
      <c r="K949" s="111"/>
      <c r="L949" s="111"/>
      <c r="M949" s="111"/>
      <c r="N949" s="111"/>
      <c r="O949" s="111"/>
      <c r="P949" s="111"/>
    </row>
    <row r="950" spans="3:16" x14ac:dyDescent="0.2">
      <c r="C950" s="111"/>
      <c r="D950" s="111"/>
      <c r="E950" s="111"/>
      <c r="F950" s="111"/>
      <c r="G950" s="111"/>
      <c r="H950" s="111"/>
      <c r="I950" s="111"/>
      <c r="J950" s="111"/>
      <c r="K950" s="111"/>
      <c r="L950" s="111"/>
      <c r="M950" s="111"/>
      <c r="N950" s="111"/>
      <c r="O950" s="111"/>
      <c r="P950" s="111"/>
    </row>
    <row r="951" spans="3:16" x14ac:dyDescent="0.2">
      <c r="C951" s="111"/>
      <c r="D951" s="111"/>
      <c r="E951" s="111"/>
      <c r="F951" s="111"/>
      <c r="G951" s="111"/>
      <c r="H951" s="111"/>
      <c r="I951" s="111"/>
      <c r="J951" s="111"/>
      <c r="K951" s="111"/>
      <c r="L951" s="111"/>
      <c r="M951" s="111"/>
      <c r="N951" s="111"/>
      <c r="O951" s="111"/>
      <c r="P951" s="111"/>
    </row>
    <row r="952" spans="3:16" x14ac:dyDescent="0.2">
      <c r="C952" s="111"/>
      <c r="D952" s="111"/>
      <c r="E952" s="111"/>
      <c r="F952" s="111"/>
      <c r="G952" s="111"/>
      <c r="H952" s="111"/>
      <c r="I952" s="111"/>
      <c r="J952" s="111"/>
      <c r="K952" s="111"/>
      <c r="L952" s="111"/>
      <c r="M952" s="111"/>
      <c r="N952" s="111"/>
      <c r="O952" s="111"/>
      <c r="P952" s="111"/>
    </row>
    <row r="953" spans="3:16" x14ac:dyDescent="0.2">
      <c r="C953" s="111"/>
      <c r="D953" s="111"/>
      <c r="E953" s="111"/>
      <c r="F953" s="111"/>
      <c r="G953" s="111"/>
      <c r="H953" s="111"/>
      <c r="I953" s="111"/>
      <c r="J953" s="111"/>
      <c r="K953" s="111"/>
      <c r="L953" s="111"/>
      <c r="M953" s="111"/>
      <c r="N953" s="111"/>
      <c r="O953" s="111"/>
      <c r="P953" s="111"/>
    </row>
    <row r="954" spans="3:16" x14ac:dyDescent="0.2">
      <c r="C954" s="111"/>
      <c r="D954" s="111"/>
      <c r="E954" s="111"/>
      <c r="F954" s="111"/>
      <c r="G954" s="111"/>
      <c r="H954" s="111"/>
      <c r="I954" s="111"/>
      <c r="J954" s="111"/>
      <c r="K954" s="111"/>
      <c r="L954" s="111"/>
      <c r="M954" s="111"/>
      <c r="N954" s="111"/>
      <c r="O954" s="111"/>
      <c r="P954" s="111"/>
    </row>
    <row r="955" spans="3:16" x14ac:dyDescent="0.2">
      <c r="C955" s="111"/>
      <c r="D955" s="111"/>
      <c r="E955" s="111"/>
      <c r="F955" s="111"/>
      <c r="G955" s="111"/>
      <c r="H955" s="111"/>
      <c r="I955" s="111"/>
      <c r="J955" s="111"/>
      <c r="K955" s="111"/>
      <c r="L955" s="111"/>
      <c r="M955" s="111"/>
      <c r="N955" s="111"/>
      <c r="O955" s="111"/>
      <c r="P955" s="111"/>
    </row>
    <row r="956" spans="3:16" x14ac:dyDescent="0.2">
      <c r="C956" s="111"/>
      <c r="D956" s="111"/>
      <c r="E956" s="111"/>
      <c r="F956" s="111"/>
      <c r="G956" s="111"/>
      <c r="H956" s="111"/>
      <c r="I956" s="111"/>
      <c r="J956" s="111"/>
      <c r="K956" s="111"/>
      <c r="L956" s="111"/>
      <c r="M956" s="111"/>
      <c r="N956" s="111"/>
      <c r="O956" s="111"/>
      <c r="P956" s="111"/>
    </row>
    <row r="957" spans="3:16" x14ac:dyDescent="0.2">
      <c r="C957" s="111"/>
      <c r="D957" s="111"/>
      <c r="E957" s="111"/>
      <c r="F957" s="111"/>
      <c r="G957" s="111"/>
      <c r="H957" s="111"/>
      <c r="I957" s="111"/>
      <c r="J957" s="111"/>
      <c r="K957" s="111"/>
      <c r="L957" s="111"/>
      <c r="M957" s="111"/>
      <c r="N957" s="111"/>
      <c r="O957" s="111"/>
      <c r="P957" s="111"/>
    </row>
    <row r="958" spans="3:16" x14ac:dyDescent="0.2">
      <c r="C958" s="111"/>
      <c r="D958" s="111"/>
      <c r="E958" s="111"/>
      <c r="F958" s="111"/>
      <c r="G958" s="111"/>
      <c r="H958" s="111"/>
      <c r="I958" s="111"/>
      <c r="J958" s="111"/>
      <c r="K958" s="111"/>
      <c r="L958" s="111"/>
      <c r="M958" s="111"/>
      <c r="N958" s="111"/>
      <c r="O958" s="111"/>
      <c r="P958" s="111"/>
    </row>
    <row r="959" spans="3:16" x14ac:dyDescent="0.2">
      <c r="C959" s="111"/>
      <c r="D959" s="111"/>
      <c r="E959" s="111"/>
      <c r="F959" s="111"/>
      <c r="G959" s="111"/>
      <c r="H959" s="111"/>
      <c r="I959" s="111"/>
      <c r="J959" s="111"/>
      <c r="K959" s="111"/>
      <c r="L959" s="111"/>
      <c r="M959" s="111"/>
      <c r="N959" s="111"/>
      <c r="O959" s="111"/>
      <c r="P959" s="111"/>
    </row>
    <row r="960" spans="3:16" x14ac:dyDescent="0.2">
      <c r="C960" s="111"/>
      <c r="D960" s="111"/>
      <c r="E960" s="111"/>
      <c r="F960" s="111"/>
      <c r="G960" s="111"/>
      <c r="H960" s="111"/>
      <c r="I960" s="111"/>
      <c r="J960" s="111"/>
      <c r="K960" s="111"/>
      <c r="L960" s="111"/>
      <c r="M960" s="111"/>
      <c r="N960" s="111"/>
      <c r="O960" s="111"/>
      <c r="P960" s="111"/>
    </row>
    <row r="961" spans="3:16" x14ac:dyDescent="0.2">
      <c r="C961" s="111"/>
      <c r="D961" s="111"/>
      <c r="E961" s="111"/>
      <c r="F961" s="111"/>
      <c r="G961" s="111"/>
      <c r="H961" s="111"/>
      <c r="I961" s="111"/>
      <c r="J961" s="111"/>
      <c r="K961" s="111"/>
      <c r="L961" s="111"/>
      <c r="M961" s="111"/>
      <c r="N961" s="111"/>
      <c r="O961" s="111"/>
      <c r="P961" s="111"/>
    </row>
    <row r="962" spans="3:16" x14ac:dyDescent="0.2">
      <c r="C962" s="111"/>
      <c r="D962" s="111"/>
      <c r="E962" s="111"/>
      <c r="F962" s="111"/>
      <c r="G962" s="111"/>
      <c r="H962" s="111"/>
      <c r="I962" s="111"/>
      <c r="J962" s="111"/>
      <c r="K962" s="111"/>
      <c r="L962" s="111"/>
      <c r="M962" s="111"/>
      <c r="N962" s="111"/>
      <c r="O962" s="111"/>
      <c r="P962" s="111"/>
    </row>
    <row r="963" spans="3:16" x14ac:dyDescent="0.2">
      <c r="C963" s="111"/>
      <c r="D963" s="111"/>
      <c r="E963" s="111"/>
      <c r="F963" s="111"/>
      <c r="G963" s="111"/>
      <c r="H963" s="111"/>
      <c r="I963" s="111"/>
      <c r="J963" s="111"/>
      <c r="K963" s="111"/>
      <c r="L963" s="111"/>
      <c r="M963" s="111"/>
      <c r="N963" s="111"/>
      <c r="O963" s="111"/>
      <c r="P963" s="111"/>
    </row>
    <row r="964" spans="3:16" x14ac:dyDescent="0.2">
      <c r="C964" s="111"/>
      <c r="D964" s="111"/>
      <c r="E964" s="111"/>
      <c r="F964" s="111"/>
      <c r="G964" s="111"/>
      <c r="H964" s="111"/>
      <c r="I964" s="111"/>
      <c r="J964" s="111"/>
      <c r="K964" s="111"/>
      <c r="L964" s="111"/>
      <c r="M964" s="111"/>
      <c r="N964" s="111"/>
      <c r="O964" s="111"/>
      <c r="P964" s="111"/>
    </row>
    <row r="965" spans="3:16" x14ac:dyDescent="0.2">
      <c r="C965" s="111"/>
      <c r="D965" s="111"/>
      <c r="E965" s="111"/>
      <c r="F965" s="111"/>
      <c r="G965" s="111"/>
      <c r="H965" s="111"/>
      <c r="I965" s="111"/>
      <c r="J965" s="111"/>
      <c r="K965" s="111"/>
      <c r="L965" s="111"/>
      <c r="M965" s="111"/>
      <c r="N965" s="111"/>
      <c r="O965" s="111"/>
      <c r="P965" s="111"/>
    </row>
    <row r="966" spans="3:16" x14ac:dyDescent="0.2">
      <c r="C966" s="111"/>
      <c r="D966" s="111"/>
      <c r="E966" s="111"/>
      <c r="F966" s="111"/>
      <c r="G966" s="111"/>
      <c r="H966" s="111"/>
      <c r="I966" s="111"/>
      <c r="J966" s="111"/>
      <c r="K966" s="111"/>
      <c r="L966" s="111"/>
      <c r="M966" s="111"/>
      <c r="N966" s="111"/>
      <c r="O966" s="111"/>
      <c r="P966" s="111"/>
    </row>
    <row r="967" spans="3:16" x14ac:dyDescent="0.2">
      <c r="C967" s="111"/>
      <c r="D967" s="111"/>
      <c r="E967" s="111"/>
      <c r="F967" s="111"/>
      <c r="G967" s="111"/>
      <c r="H967" s="111"/>
      <c r="I967" s="111"/>
      <c r="J967" s="111"/>
      <c r="K967" s="111"/>
      <c r="L967" s="111"/>
      <c r="M967" s="111"/>
      <c r="N967" s="111"/>
      <c r="O967" s="111"/>
      <c r="P967" s="111"/>
    </row>
    <row r="968" spans="3:16" x14ac:dyDescent="0.2">
      <c r="C968" s="111"/>
      <c r="D968" s="111"/>
      <c r="E968" s="111"/>
      <c r="F968" s="111"/>
      <c r="G968" s="111"/>
      <c r="H968" s="111"/>
      <c r="I968" s="111"/>
      <c r="J968" s="111"/>
      <c r="K968" s="111"/>
      <c r="L968" s="111"/>
      <c r="M968" s="111"/>
      <c r="N968" s="111"/>
      <c r="O968" s="111"/>
      <c r="P968" s="111"/>
    </row>
    <row r="969" spans="3:16" x14ac:dyDescent="0.2">
      <c r="C969" s="111"/>
      <c r="D969" s="111"/>
      <c r="E969" s="111"/>
      <c r="F969" s="111"/>
      <c r="G969" s="111"/>
      <c r="H969" s="111"/>
      <c r="I969" s="111"/>
      <c r="J969" s="111"/>
      <c r="K969" s="111"/>
      <c r="L969" s="111"/>
      <c r="M969" s="111"/>
      <c r="N969" s="111"/>
      <c r="O969" s="111"/>
      <c r="P969" s="111"/>
    </row>
    <row r="970" spans="3:16" x14ac:dyDescent="0.2">
      <c r="C970" s="111"/>
      <c r="D970" s="111"/>
      <c r="E970" s="111"/>
      <c r="F970" s="111"/>
      <c r="G970" s="111"/>
      <c r="H970" s="111"/>
      <c r="I970" s="111"/>
      <c r="J970" s="111"/>
      <c r="K970" s="111"/>
      <c r="L970" s="111"/>
      <c r="M970" s="111"/>
      <c r="N970" s="111"/>
      <c r="O970" s="111"/>
      <c r="P970" s="111"/>
    </row>
    <row r="971" spans="3:16" x14ac:dyDescent="0.2">
      <c r="C971" s="111"/>
      <c r="D971" s="111"/>
      <c r="E971" s="111"/>
      <c r="F971" s="111"/>
      <c r="G971" s="111"/>
      <c r="H971" s="111"/>
      <c r="I971" s="111"/>
      <c r="J971" s="111"/>
      <c r="K971" s="111"/>
      <c r="L971" s="111"/>
      <c r="M971" s="111"/>
      <c r="N971" s="111"/>
      <c r="O971" s="111"/>
      <c r="P971" s="111"/>
    </row>
    <row r="972" spans="3:16" x14ac:dyDescent="0.2">
      <c r="C972" s="111"/>
      <c r="D972" s="111"/>
      <c r="E972" s="111"/>
      <c r="F972" s="111"/>
      <c r="G972" s="111"/>
      <c r="H972" s="111"/>
      <c r="I972" s="111"/>
      <c r="J972" s="111"/>
      <c r="K972" s="111"/>
      <c r="L972" s="111"/>
      <c r="M972" s="111"/>
      <c r="N972" s="111"/>
      <c r="O972" s="111"/>
      <c r="P972" s="111"/>
    </row>
    <row r="973" spans="3:16" x14ac:dyDescent="0.2">
      <c r="C973" s="111"/>
      <c r="D973" s="111"/>
      <c r="E973" s="111"/>
      <c r="F973" s="111"/>
      <c r="G973" s="111"/>
      <c r="H973" s="111"/>
      <c r="I973" s="111"/>
      <c r="J973" s="111"/>
      <c r="K973" s="111"/>
      <c r="L973" s="111"/>
      <c r="M973" s="111"/>
      <c r="N973" s="111"/>
      <c r="O973" s="111"/>
      <c r="P973" s="111"/>
    </row>
    <row r="974" spans="3:16" x14ac:dyDescent="0.2">
      <c r="C974" s="111"/>
      <c r="D974" s="111"/>
      <c r="E974" s="111"/>
      <c r="F974" s="111"/>
      <c r="G974" s="111"/>
      <c r="H974" s="111"/>
      <c r="I974" s="111"/>
      <c r="J974" s="111"/>
      <c r="K974" s="111"/>
      <c r="L974" s="111"/>
      <c r="M974" s="111"/>
      <c r="N974" s="111"/>
      <c r="O974" s="111"/>
      <c r="P974" s="111"/>
    </row>
    <row r="975" spans="3:16" x14ac:dyDescent="0.2">
      <c r="C975" s="111"/>
      <c r="D975" s="111"/>
      <c r="E975" s="111"/>
      <c r="F975" s="111"/>
      <c r="G975" s="111"/>
      <c r="H975" s="111"/>
      <c r="I975" s="111"/>
      <c r="J975" s="111"/>
      <c r="K975" s="111"/>
      <c r="L975" s="111"/>
      <c r="M975" s="111"/>
      <c r="N975" s="111"/>
      <c r="O975" s="111"/>
      <c r="P975" s="111"/>
    </row>
    <row r="976" spans="3:16" x14ac:dyDescent="0.2">
      <c r="C976" s="111"/>
      <c r="D976" s="111"/>
      <c r="E976" s="111"/>
      <c r="F976" s="111"/>
      <c r="G976" s="111"/>
      <c r="H976" s="111"/>
      <c r="I976" s="111"/>
      <c r="J976" s="111"/>
      <c r="K976" s="111"/>
      <c r="L976" s="111"/>
      <c r="M976" s="111"/>
      <c r="N976" s="111"/>
      <c r="O976" s="111"/>
      <c r="P976" s="111"/>
    </row>
    <row r="977" spans="3:16" x14ac:dyDescent="0.2">
      <c r="C977" s="111"/>
      <c r="D977" s="111"/>
      <c r="E977" s="111"/>
      <c r="F977" s="111"/>
      <c r="G977" s="111"/>
      <c r="H977" s="111"/>
      <c r="I977" s="111"/>
      <c r="J977" s="111"/>
      <c r="K977" s="111"/>
      <c r="L977" s="111"/>
      <c r="M977" s="111"/>
      <c r="N977" s="111"/>
      <c r="O977" s="111"/>
      <c r="P977" s="111"/>
    </row>
    <row r="978" spans="3:16" x14ac:dyDescent="0.2">
      <c r="C978" s="111"/>
      <c r="D978" s="111"/>
      <c r="E978" s="111"/>
      <c r="F978" s="111"/>
      <c r="G978" s="111"/>
      <c r="H978" s="111"/>
      <c r="I978" s="111"/>
      <c r="J978" s="111"/>
      <c r="K978" s="111"/>
      <c r="L978" s="111"/>
      <c r="M978" s="111"/>
      <c r="N978" s="111"/>
      <c r="O978" s="111"/>
      <c r="P978" s="111"/>
    </row>
    <row r="979" spans="3:16" x14ac:dyDescent="0.2">
      <c r="C979" s="111"/>
      <c r="D979" s="111"/>
      <c r="E979" s="111"/>
      <c r="F979" s="111"/>
      <c r="G979" s="111"/>
      <c r="H979" s="111"/>
      <c r="I979" s="111"/>
      <c r="J979" s="111"/>
      <c r="K979" s="111"/>
      <c r="L979" s="111"/>
      <c r="M979" s="111"/>
      <c r="N979" s="111"/>
      <c r="O979" s="111"/>
      <c r="P979" s="111"/>
    </row>
    <row r="980" spans="3:16" x14ac:dyDescent="0.2">
      <c r="C980" s="111"/>
      <c r="D980" s="111"/>
      <c r="E980" s="111"/>
      <c r="F980" s="111"/>
      <c r="G980" s="111"/>
      <c r="H980" s="111"/>
      <c r="I980" s="111"/>
      <c r="J980" s="111"/>
      <c r="K980" s="111"/>
      <c r="L980" s="111"/>
      <c r="M980" s="111"/>
      <c r="N980" s="111"/>
      <c r="O980" s="111"/>
      <c r="P980" s="111"/>
    </row>
    <row r="981" spans="3:16" x14ac:dyDescent="0.2">
      <c r="C981" s="111"/>
      <c r="D981" s="111"/>
      <c r="E981" s="111"/>
      <c r="F981" s="111"/>
      <c r="G981" s="111"/>
      <c r="H981" s="111"/>
      <c r="I981" s="111"/>
      <c r="J981" s="111"/>
      <c r="K981" s="111"/>
      <c r="L981" s="111"/>
      <c r="M981" s="111"/>
      <c r="N981" s="111"/>
      <c r="O981" s="111"/>
      <c r="P981" s="111"/>
    </row>
    <row r="982" spans="3:16" x14ac:dyDescent="0.2">
      <c r="C982" s="111"/>
      <c r="D982" s="111"/>
      <c r="E982" s="111"/>
      <c r="F982" s="111"/>
      <c r="G982" s="111"/>
      <c r="H982" s="111"/>
      <c r="I982" s="111"/>
      <c r="J982" s="111"/>
      <c r="K982" s="111"/>
      <c r="L982" s="111"/>
      <c r="M982" s="111"/>
      <c r="N982" s="111"/>
      <c r="O982" s="111"/>
      <c r="P982" s="111"/>
    </row>
    <row r="983" spans="3:16" x14ac:dyDescent="0.2">
      <c r="C983" s="111"/>
      <c r="D983" s="111"/>
      <c r="E983" s="111"/>
      <c r="F983" s="111"/>
      <c r="G983" s="111"/>
      <c r="H983" s="111"/>
      <c r="I983" s="111"/>
      <c r="J983" s="111"/>
      <c r="K983" s="111"/>
      <c r="L983" s="111"/>
      <c r="M983" s="111"/>
      <c r="N983" s="111"/>
      <c r="O983" s="111"/>
      <c r="P983" s="111"/>
    </row>
    <row r="984" spans="3:16" x14ac:dyDescent="0.2">
      <c r="C984" s="111"/>
      <c r="D984" s="111"/>
      <c r="E984" s="111"/>
      <c r="F984" s="111"/>
      <c r="G984" s="111"/>
      <c r="H984" s="111"/>
      <c r="I984" s="111"/>
      <c r="J984" s="111"/>
      <c r="K984" s="111"/>
      <c r="L984" s="111"/>
      <c r="M984" s="111"/>
      <c r="N984" s="111"/>
      <c r="O984" s="111"/>
      <c r="P984" s="111"/>
    </row>
    <row r="985" spans="3:16" x14ac:dyDescent="0.2">
      <c r="C985" s="111"/>
      <c r="D985" s="111"/>
      <c r="E985" s="111"/>
      <c r="F985" s="111"/>
      <c r="G985" s="111"/>
      <c r="H985" s="111"/>
      <c r="I985" s="111"/>
      <c r="J985" s="111"/>
      <c r="K985" s="111"/>
      <c r="L985" s="111"/>
      <c r="M985" s="111"/>
      <c r="N985" s="111"/>
      <c r="O985" s="111"/>
      <c r="P985" s="111"/>
    </row>
    <row r="986" spans="3:16" x14ac:dyDescent="0.2">
      <c r="C986" s="111"/>
      <c r="D986" s="111"/>
      <c r="E986" s="111"/>
      <c r="F986" s="111"/>
      <c r="G986" s="111"/>
      <c r="H986" s="111"/>
      <c r="I986" s="111"/>
      <c r="J986" s="111"/>
      <c r="K986" s="111"/>
      <c r="L986" s="111"/>
      <c r="M986" s="111"/>
      <c r="N986" s="111"/>
      <c r="O986" s="111"/>
      <c r="P986" s="111"/>
    </row>
    <row r="987" spans="3:16" x14ac:dyDescent="0.2">
      <c r="C987" s="111"/>
      <c r="D987" s="111"/>
      <c r="E987" s="111"/>
      <c r="F987" s="111"/>
      <c r="G987" s="111"/>
      <c r="H987" s="111"/>
      <c r="I987" s="111"/>
      <c r="J987" s="111"/>
      <c r="K987" s="111"/>
      <c r="L987" s="111"/>
      <c r="M987" s="111"/>
      <c r="N987" s="111"/>
      <c r="O987" s="111"/>
      <c r="P987" s="111"/>
    </row>
    <row r="988" spans="3:16" x14ac:dyDescent="0.2">
      <c r="C988" s="111"/>
      <c r="D988" s="111"/>
      <c r="E988" s="111"/>
      <c r="F988" s="111"/>
      <c r="G988" s="111"/>
      <c r="H988" s="111"/>
      <c r="I988" s="111"/>
      <c r="J988" s="111"/>
      <c r="K988" s="111"/>
      <c r="L988" s="111"/>
      <c r="M988" s="111"/>
      <c r="N988" s="111"/>
      <c r="O988" s="111"/>
      <c r="P988" s="111"/>
    </row>
    <row r="989" spans="3:16" x14ac:dyDescent="0.2">
      <c r="C989" s="111"/>
      <c r="D989" s="111"/>
      <c r="E989" s="111"/>
      <c r="F989" s="111"/>
      <c r="G989" s="111"/>
      <c r="H989" s="111"/>
      <c r="I989" s="111"/>
      <c r="J989" s="111"/>
      <c r="K989" s="111"/>
      <c r="L989" s="111"/>
      <c r="M989" s="111"/>
      <c r="N989" s="111"/>
      <c r="O989" s="111"/>
      <c r="P989" s="111"/>
    </row>
    <row r="990" spans="3:16" x14ac:dyDescent="0.2">
      <c r="C990" s="111"/>
      <c r="D990" s="111"/>
      <c r="E990" s="111"/>
      <c r="F990" s="111"/>
      <c r="G990" s="111"/>
      <c r="H990" s="111"/>
      <c r="I990" s="111"/>
      <c r="J990" s="111"/>
      <c r="K990" s="111"/>
      <c r="L990" s="111"/>
      <c r="M990" s="111"/>
      <c r="N990" s="111"/>
      <c r="O990" s="111"/>
      <c r="P990" s="111"/>
    </row>
    <row r="991" spans="3:16" x14ac:dyDescent="0.2">
      <c r="C991" s="111"/>
      <c r="D991" s="111"/>
      <c r="E991" s="111"/>
      <c r="F991" s="111"/>
      <c r="G991" s="111"/>
      <c r="H991" s="111"/>
      <c r="I991" s="111"/>
      <c r="J991" s="111"/>
      <c r="K991" s="111"/>
      <c r="L991" s="111"/>
      <c r="M991" s="111"/>
      <c r="N991" s="111"/>
      <c r="O991" s="111"/>
      <c r="P991" s="111"/>
    </row>
    <row r="992" spans="3:16" x14ac:dyDescent="0.2">
      <c r="C992" s="111"/>
      <c r="D992" s="111"/>
      <c r="E992" s="111"/>
      <c r="F992" s="111"/>
      <c r="G992" s="111"/>
      <c r="H992" s="111"/>
      <c r="I992" s="111"/>
      <c r="J992" s="111"/>
      <c r="K992" s="111"/>
      <c r="L992" s="111"/>
      <c r="M992" s="111"/>
      <c r="N992" s="111"/>
      <c r="O992" s="111"/>
      <c r="P992" s="111"/>
    </row>
    <row r="993" spans="3:16" x14ac:dyDescent="0.2">
      <c r="C993" s="111"/>
      <c r="D993" s="111"/>
      <c r="E993" s="111"/>
      <c r="F993" s="111"/>
      <c r="G993" s="111"/>
      <c r="H993" s="111"/>
      <c r="I993" s="111"/>
      <c r="J993" s="111"/>
      <c r="K993" s="111"/>
      <c r="L993" s="111"/>
      <c r="M993" s="111"/>
      <c r="N993" s="111"/>
      <c r="O993" s="111"/>
      <c r="P993" s="111"/>
    </row>
    <row r="994" spans="3:16" x14ac:dyDescent="0.2">
      <c r="C994" s="111"/>
      <c r="D994" s="111"/>
      <c r="E994" s="111"/>
      <c r="F994" s="111"/>
      <c r="G994" s="111"/>
      <c r="H994" s="111"/>
      <c r="I994" s="111"/>
      <c r="J994" s="111"/>
      <c r="K994" s="111"/>
      <c r="L994" s="111"/>
      <c r="M994" s="111"/>
      <c r="N994" s="111"/>
      <c r="O994" s="111"/>
      <c r="P994" s="111"/>
    </row>
    <row r="995" spans="3:16" x14ac:dyDescent="0.2">
      <c r="C995" s="111"/>
      <c r="D995" s="111"/>
      <c r="E995" s="111"/>
      <c r="F995" s="111"/>
      <c r="G995" s="111"/>
      <c r="H995" s="111"/>
      <c r="I995" s="111"/>
      <c r="J995" s="111"/>
      <c r="K995" s="111"/>
      <c r="L995" s="111"/>
      <c r="M995" s="111"/>
      <c r="N995" s="111"/>
      <c r="O995" s="111"/>
      <c r="P995" s="111"/>
    </row>
    <row r="996" spans="3:16" x14ac:dyDescent="0.2">
      <c r="C996" s="111"/>
      <c r="D996" s="111"/>
      <c r="E996" s="111"/>
      <c r="F996" s="111"/>
      <c r="G996" s="111"/>
      <c r="H996" s="111"/>
      <c r="I996" s="111"/>
      <c r="J996" s="111"/>
      <c r="K996" s="111"/>
      <c r="L996" s="111"/>
      <c r="M996" s="111"/>
      <c r="N996" s="111"/>
      <c r="O996" s="111"/>
      <c r="P996" s="111"/>
    </row>
    <row r="997" spans="3:16" x14ac:dyDescent="0.2">
      <c r="C997" s="111"/>
      <c r="D997" s="111"/>
      <c r="E997" s="111"/>
      <c r="F997" s="111"/>
      <c r="G997" s="111"/>
      <c r="H997" s="111"/>
      <c r="I997" s="111"/>
      <c r="J997" s="111"/>
      <c r="K997" s="111"/>
      <c r="L997" s="111"/>
      <c r="M997" s="111"/>
      <c r="N997" s="111"/>
      <c r="O997" s="111"/>
      <c r="P997" s="111"/>
    </row>
    <row r="998" spans="3:16" x14ac:dyDescent="0.2">
      <c r="C998" s="111"/>
      <c r="D998" s="111"/>
      <c r="E998" s="111"/>
      <c r="F998" s="111"/>
      <c r="G998" s="111"/>
      <c r="H998" s="111"/>
      <c r="I998" s="111"/>
      <c r="J998" s="111"/>
      <c r="K998" s="111"/>
      <c r="L998" s="111"/>
      <c r="M998" s="111"/>
      <c r="N998" s="111"/>
      <c r="O998" s="111"/>
      <c r="P998" s="111"/>
    </row>
    <row r="999" spans="3:16" x14ac:dyDescent="0.2">
      <c r="C999" s="111"/>
      <c r="D999" s="111"/>
      <c r="E999" s="111"/>
      <c r="F999" s="111"/>
      <c r="G999" s="111"/>
      <c r="H999" s="111"/>
      <c r="I999" s="111"/>
      <c r="J999" s="111"/>
      <c r="K999" s="111"/>
      <c r="L999" s="111"/>
      <c r="M999" s="111"/>
      <c r="N999" s="111"/>
      <c r="O999" s="111"/>
      <c r="P999" s="111"/>
    </row>
    <row r="1000" spans="3:16" x14ac:dyDescent="0.2">
      <c r="C1000" s="111"/>
      <c r="D1000" s="111"/>
      <c r="E1000" s="111"/>
      <c r="F1000" s="111"/>
      <c r="G1000" s="111"/>
      <c r="H1000" s="111"/>
      <c r="I1000" s="111"/>
      <c r="J1000" s="111"/>
      <c r="K1000" s="111"/>
      <c r="L1000" s="111"/>
      <c r="M1000" s="111"/>
      <c r="N1000" s="111"/>
      <c r="O1000" s="111"/>
      <c r="P1000" s="111"/>
    </row>
    <row r="1001" spans="3:16" x14ac:dyDescent="0.2">
      <c r="C1001" s="111"/>
      <c r="D1001" s="111"/>
      <c r="E1001" s="111"/>
      <c r="F1001" s="111"/>
      <c r="G1001" s="111"/>
      <c r="H1001" s="111"/>
      <c r="I1001" s="111"/>
      <c r="J1001" s="111"/>
      <c r="K1001" s="111"/>
      <c r="L1001" s="111"/>
      <c r="M1001" s="111"/>
      <c r="N1001" s="111"/>
      <c r="O1001" s="111"/>
      <c r="P1001" s="111"/>
    </row>
    <row r="1002" spans="3:16" x14ac:dyDescent="0.2">
      <c r="C1002" s="111"/>
      <c r="D1002" s="111"/>
      <c r="E1002" s="111"/>
      <c r="F1002" s="111"/>
      <c r="G1002" s="111"/>
      <c r="H1002" s="111"/>
      <c r="I1002" s="111"/>
      <c r="J1002" s="111"/>
      <c r="K1002" s="111"/>
      <c r="L1002" s="111"/>
      <c r="M1002" s="111"/>
      <c r="N1002" s="111"/>
      <c r="O1002" s="111"/>
      <c r="P1002" s="111"/>
    </row>
    <row r="1003" spans="3:16" x14ac:dyDescent="0.2">
      <c r="C1003" s="111"/>
      <c r="D1003" s="111"/>
      <c r="E1003" s="111"/>
      <c r="F1003" s="111"/>
      <c r="G1003" s="111"/>
      <c r="H1003" s="111"/>
      <c r="I1003" s="111"/>
      <c r="J1003" s="111"/>
      <c r="K1003" s="111"/>
      <c r="L1003" s="111"/>
      <c r="M1003" s="111"/>
      <c r="N1003" s="111"/>
      <c r="O1003" s="111"/>
      <c r="P1003" s="111"/>
    </row>
    <row r="1004" spans="3:16" x14ac:dyDescent="0.2">
      <c r="C1004" s="111"/>
      <c r="D1004" s="111"/>
      <c r="E1004" s="111"/>
      <c r="F1004" s="111"/>
      <c r="G1004" s="111"/>
      <c r="H1004" s="111"/>
      <c r="I1004" s="111"/>
      <c r="J1004" s="111"/>
      <c r="K1004" s="111"/>
      <c r="L1004" s="111"/>
      <c r="M1004" s="111"/>
      <c r="N1004" s="111"/>
      <c r="O1004" s="111"/>
      <c r="P1004" s="111"/>
    </row>
    <row r="1005" spans="3:16" x14ac:dyDescent="0.2">
      <c r="C1005" s="111"/>
      <c r="D1005" s="111"/>
      <c r="E1005" s="111"/>
      <c r="F1005" s="111"/>
      <c r="G1005" s="111"/>
      <c r="H1005" s="111"/>
      <c r="I1005" s="111"/>
      <c r="J1005" s="111"/>
      <c r="K1005" s="111"/>
      <c r="L1005" s="111"/>
      <c r="M1005" s="111"/>
      <c r="N1005" s="111"/>
      <c r="O1005" s="111"/>
      <c r="P1005" s="111"/>
    </row>
    <row r="1006" spans="3:16" x14ac:dyDescent="0.2">
      <c r="C1006" s="111"/>
      <c r="D1006" s="111"/>
      <c r="E1006" s="111"/>
      <c r="F1006" s="111"/>
      <c r="G1006" s="111"/>
      <c r="H1006" s="111"/>
      <c r="I1006" s="111"/>
      <c r="J1006" s="111"/>
      <c r="K1006" s="111"/>
      <c r="L1006" s="111"/>
      <c r="M1006" s="111"/>
      <c r="N1006" s="111"/>
      <c r="O1006" s="111"/>
      <c r="P1006" s="111"/>
    </row>
    <row r="1007" spans="3:16" x14ac:dyDescent="0.2">
      <c r="C1007" s="111"/>
      <c r="D1007" s="111"/>
      <c r="E1007" s="111"/>
      <c r="F1007" s="111"/>
      <c r="G1007" s="111"/>
      <c r="H1007" s="111"/>
      <c r="I1007" s="111"/>
      <c r="J1007" s="111"/>
      <c r="K1007" s="111"/>
      <c r="L1007" s="111"/>
      <c r="M1007" s="111"/>
      <c r="N1007" s="111"/>
      <c r="O1007" s="111"/>
      <c r="P1007" s="111"/>
    </row>
    <row r="1008" spans="3:16" x14ac:dyDescent="0.2">
      <c r="C1008" s="111"/>
      <c r="D1008" s="111"/>
      <c r="E1008" s="111"/>
      <c r="F1008" s="111"/>
      <c r="G1008" s="111"/>
      <c r="H1008" s="111"/>
      <c r="I1008" s="111"/>
      <c r="J1008" s="111"/>
      <c r="K1008" s="111"/>
      <c r="L1008" s="111"/>
      <c r="M1008" s="111"/>
      <c r="N1008" s="111"/>
      <c r="O1008" s="111"/>
      <c r="P1008" s="111"/>
    </row>
    <row r="1009" spans="3:16" x14ac:dyDescent="0.2">
      <c r="C1009" s="111"/>
      <c r="D1009" s="111"/>
      <c r="E1009" s="111"/>
      <c r="F1009" s="111"/>
      <c r="G1009" s="111"/>
      <c r="H1009" s="111"/>
      <c r="I1009" s="111"/>
      <c r="J1009" s="111"/>
      <c r="K1009" s="111"/>
      <c r="L1009" s="111"/>
      <c r="M1009" s="111"/>
      <c r="N1009" s="111"/>
      <c r="O1009" s="111"/>
      <c r="P1009" s="111"/>
    </row>
    <row r="1010" spans="3:16" x14ac:dyDescent="0.2">
      <c r="C1010" s="111"/>
      <c r="D1010" s="111"/>
      <c r="E1010" s="111"/>
      <c r="F1010" s="111"/>
      <c r="G1010" s="111"/>
      <c r="H1010" s="111"/>
      <c r="I1010" s="111"/>
      <c r="J1010" s="111"/>
      <c r="K1010" s="111"/>
      <c r="L1010" s="111"/>
      <c r="M1010" s="111"/>
      <c r="N1010" s="111"/>
      <c r="O1010" s="111"/>
      <c r="P1010" s="111"/>
    </row>
    <row r="1011" spans="3:16" x14ac:dyDescent="0.2">
      <c r="C1011" s="111"/>
      <c r="D1011" s="111"/>
      <c r="E1011" s="111"/>
      <c r="F1011" s="111"/>
      <c r="G1011" s="111"/>
      <c r="H1011" s="111"/>
      <c r="I1011" s="111"/>
      <c r="J1011" s="111"/>
      <c r="K1011" s="111"/>
      <c r="L1011" s="111"/>
      <c r="M1011" s="111"/>
      <c r="N1011" s="111"/>
      <c r="O1011" s="111"/>
      <c r="P1011" s="111"/>
    </row>
    <row r="1012" spans="3:16" x14ac:dyDescent="0.2">
      <c r="C1012" s="111"/>
      <c r="D1012" s="111"/>
      <c r="E1012" s="111"/>
      <c r="F1012" s="111"/>
      <c r="G1012" s="111"/>
      <c r="H1012" s="111"/>
      <c r="I1012" s="111"/>
      <c r="J1012" s="111"/>
      <c r="K1012" s="111"/>
      <c r="L1012" s="111"/>
      <c r="M1012" s="111"/>
      <c r="N1012" s="111"/>
      <c r="O1012" s="111"/>
      <c r="P1012" s="111"/>
    </row>
    <row r="1013" spans="3:16" x14ac:dyDescent="0.2">
      <c r="C1013" s="111"/>
      <c r="D1013" s="111"/>
      <c r="E1013" s="111"/>
      <c r="F1013" s="111"/>
      <c r="G1013" s="111"/>
      <c r="H1013" s="111"/>
      <c r="I1013" s="111"/>
      <c r="J1013" s="111"/>
      <c r="K1013" s="111"/>
      <c r="L1013" s="111"/>
      <c r="M1013" s="111"/>
      <c r="N1013" s="111"/>
      <c r="O1013" s="111"/>
      <c r="P1013" s="111"/>
    </row>
    <row r="1014" spans="3:16" x14ac:dyDescent="0.2">
      <c r="C1014" s="111"/>
      <c r="D1014" s="111"/>
      <c r="E1014" s="111"/>
      <c r="F1014" s="111"/>
      <c r="G1014" s="111"/>
      <c r="H1014" s="111"/>
      <c r="I1014" s="111"/>
      <c r="J1014" s="111"/>
      <c r="K1014" s="111"/>
      <c r="L1014" s="111"/>
      <c r="M1014" s="111"/>
      <c r="N1014" s="111"/>
      <c r="O1014" s="111"/>
      <c r="P1014" s="111"/>
    </row>
    <row r="1015" spans="3:16" x14ac:dyDescent="0.2">
      <c r="C1015" s="111"/>
      <c r="D1015" s="111"/>
      <c r="E1015" s="111"/>
      <c r="F1015" s="111"/>
      <c r="G1015" s="111"/>
      <c r="H1015" s="111"/>
      <c r="I1015" s="111"/>
      <c r="J1015" s="111"/>
      <c r="K1015" s="111"/>
      <c r="L1015" s="111"/>
      <c r="M1015" s="111"/>
      <c r="N1015" s="111"/>
      <c r="O1015" s="111"/>
      <c r="P1015" s="111"/>
    </row>
    <row r="1016" spans="3:16" x14ac:dyDescent="0.2">
      <c r="C1016" s="111"/>
      <c r="D1016" s="111"/>
      <c r="E1016" s="111"/>
      <c r="F1016" s="111"/>
      <c r="G1016" s="111"/>
      <c r="H1016" s="111"/>
      <c r="I1016" s="111"/>
      <c r="J1016" s="111"/>
      <c r="K1016" s="111"/>
      <c r="L1016" s="111"/>
      <c r="M1016" s="111"/>
      <c r="N1016" s="111"/>
      <c r="O1016" s="111"/>
      <c r="P1016" s="111"/>
    </row>
    <row r="1017" spans="3:16" x14ac:dyDescent="0.2">
      <c r="C1017" s="111"/>
      <c r="D1017" s="111"/>
      <c r="E1017" s="111"/>
      <c r="F1017" s="111"/>
      <c r="G1017" s="111"/>
      <c r="H1017" s="111"/>
      <c r="I1017" s="111"/>
      <c r="J1017" s="111"/>
      <c r="K1017" s="111"/>
      <c r="L1017" s="111"/>
      <c r="M1017" s="111"/>
      <c r="N1017" s="111"/>
      <c r="O1017" s="111"/>
      <c r="P1017" s="111"/>
    </row>
    <row r="1018" spans="3:16" x14ac:dyDescent="0.2">
      <c r="C1018" s="111"/>
      <c r="D1018" s="111"/>
      <c r="E1018" s="111"/>
      <c r="F1018" s="111"/>
      <c r="G1018" s="111"/>
      <c r="H1018" s="111"/>
      <c r="I1018" s="111"/>
      <c r="J1018" s="111"/>
      <c r="K1018" s="111"/>
      <c r="L1018" s="111"/>
      <c r="M1018" s="111"/>
      <c r="N1018" s="111"/>
      <c r="O1018" s="111"/>
      <c r="P1018" s="111"/>
    </row>
    <row r="1019" spans="3:16" x14ac:dyDescent="0.2">
      <c r="C1019" s="111"/>
      <c r="D1019" s="111"/>
      <c r="E1019" s="111"/>
      <c r="F1019" s="111"/>
      <c r="G1019" s="111"/>
      <c r="H1019" s="111"/>
      <c r="I1019" s="111"/>
      <c r="J1019" s="111"/>
      <c r="K1019" s="111"/>
      <c r="L1019" s="111"/>
      <c r="M1019" s="111"/>
      <c r="N1019" s="111"/>
      <c r="O1019" s="111"/>
      <c r="P1019" s="111"/>
    </row>
    <row r="1020" spans="3:16" x14ac:dyDescent="0.2">
      <c r="C1020" s="111"/>
      <c r="D1020" s="111"/>
      <c r="E1020" s="111"/>
      <c r="F1020" s="111"/>
      <c r="G1020" s="111"/>
      <c r="H1020" s="111"/>
      <c r="I1020" s="111"/>
      <c r="J1020" s="111"/>
      <c r="K1020" s="111"/>
      <c r="L1020" s="111"/>
      <c r="M1020" s="111"/>
      <c r="N1020" s="111"/>
      <c r="O1020" s="111"/>
      <c r="P1020" s="111"/>
    </row>
    <row r="1021" spans="3:16" x14ac:dyDescent="0.2">
      <c r="C1021" s="111"/>
      <c r="D1021" s="111"/>
      <c r="E1021" s="111"/>
      <c r="F1021" s="111"/>
      <c r="G1021" s="111"/>
      <c r="H1021" s="111"/>
      <c r="I1021" s="111"/>
      <c r="J1021" s="111"/>
      <c r="K1021" s="111"/>
      <c r="L1021" s="111"/>
      <c r="M1021" s="111"/>
      <c r="N1021" s="111"/>
      <c r="O1021" s="111"/>
      <c r="P1021" s="111"/>
    </row>
    <row r="1022" spans="3:16" x14ac:dyDescent="0.2">
      <c r="C1022" s="111"/>
      <c r="D1022" s="111"/>
      <c r="E1022" s="111"/>
      <c r="F1022" s="111"/>
      <c r="G1022" s="111"/>
      <c r="H1022" s="111"/>
      <c r="I1022" s="111"/>
      <c r="J1022" s="111"/>
      <c r="K1022" s="111"/>
      <c r="L1022" s="111"/>
      <c r="M1022" s="111"/>
      <c r="N1022" s="111"/>
      <c r="O1022" s="111"/>
      <c r="P1022" s="111"/>
    </row>
    <row r="1023" spans="3:16" x14ac:dyDescent="0.2">
      <c r="C1023" s="111"/>
      <c r="D1023" s="111"/>
      <c r="E1023" s="111"/>
      <c r="F1023" s="111"/>
      <c r="G1023" s="111"/>
      <c r="H1023" s="111"/>
      <c r="I1023" s="111"/>
      <c r="J1023" s="111"/>
      <c r="K1023" s="111"/>
      <c r="L1023" s="111"/>
      <c r="M1023" s="111"/>
      <c r="N1023" s="111"/>
      <c r="O1023" s="111"/>
      <c r="P1023" s="111"/>
    </row>
    <row r="1024" spans="3:16" x14ac:dyDescent="0.2">
      <c r="C1024" s="111"/>
      <c r="D1024" s="111"/>
      <c r="E1024" s="111"/>
      <c r="F1024" s="111"/>
      <c r="G1024" s="111"/>
      <c r="H1024" s="111"/>
      <c r="I1024" s="111"/>
      <c r="J1024" s="111"/>
      <c r="K1024" s="111"/>
      <c r="L1024" s="111"/>
      <c r="M1024" s="111"/>
      <c r="N1024" s="111"/>
      <c r="O1024" s="111"/>
      <c r="P1024" s="111"/>
    </row>
    <row r="1025" spans="3:16" x14ac:dyDescent="0.2">
      <c r="C1025" s="111"/>
      <c r="D1025" s="111"/>
      <c r="E1025" s="111"/>
      <c r="F1025" s="111"/>
      <c r="G1025" s="111"/>
      <c r="H1025" s="111"/>
      <c r="I1025" s="111"/>
      <c r="J1025" s="111"/>
      <c r="K1025" s="111"/>
      <c r="L1025" s="111"/>
      <c r="M1025" s="111"/>
      <c r="N1025" s="111"/>
      <c r="O1025" s="111"/>
      <c r="P1025" s="111"/>
    </row>
    <row r="1026" spans="3:16" x14ac:dyDescent="0.2">
      <c r="C1026" s="111"/>
      <c r="D1026" s="111"/>
      <c r="E1026" s="111"/>
      <c r="F1026" s="111"/>
      <c r="G1026" s="111"/>
      <c r="H1026" s="111"/>
      <c r="I1026" s="111"/>
      <c r="J1026" s="111"/>
      <c r="K1026" s="111"/>
      <c r="L1026" s="111"/>
      <c r="M1026" s="111"/>
      <c r="N1026" s="111"/>
      <c r="O1026" s="111"/>
      <c r="P1026" s="111"/>
    </row>
    <row r="1027" spans="3:16" x14ac:dyDescent="0.2">
      <c r="C1027" s="111"/>
      <c r="D1027" s="111"/>
      <c r="E1027" s="111"/>
      <c r="F1027" s="111"/>
      <c r="G1027" s="111"/>
      <c r="H1027" s="111"/>
      <c r="I1027" s="111"/>
      <c r="J1027" s="111"/>
      <c r="K1027" s="111"/>
      <c r="L1027" s="111"/>
      <c r="M1027" s="111"/>
      <c r="N1027" s="111"/>
      <c r="O1027" s="111"/>
      <c r="P1027" s="111"/>
    </row>
    <row r="1028" spans="3:16" x14ac:dyDescent="0.2">
      <c r="C1028" s="111"/>
      <c r="D1028" s="111"/>
      <c r="E1028" s="111"/>
      <c r="F1028" s="111"/>
      <c r="G1028" s="111"/>
      <c r="H1028" s="111"/>
      <c r="I1028" s="111"/>
      <c r="J1028" s="111"/>
      <c r="K1028" s="111"/>
      <c r="L1028" s="111"/>
      <c r="M1028" s="111"/>
      <c r="N1028" s="111"/>
      <c r="O1028" s="111"/>
      <c r="P1028" s="111"/>
    </row>
    <row r="1029" spans="3:16" x14ac:dyDescent="0.2">
      <c r="C1029" s="111"/>
      <c r="D1029" s="111"/>
      <c r="E1029" s="111"/>
      <c r="F1029" s="111"/>
      <c r="G1029" s="111"/>
      <c r="H1029" s="111"/>
      <c r="I1029" s="111"/>
      <c r="J1029" s="111"/>
      <c r="K1029" s="111"/>
      <c r="L1029" s="111"/>
      <c r="M1029" s="111"/>
      <c r="N1029" s="111"/>
      <c r="O1029" s="111"/>
      <c r="P1029" s="111"/>
    </row>
    <row r="1030" spans="3:16" x14ac:dyDescent="0.2">
      <c r="C1030" s="111"/>
      <c r="D1030" s="111"/>
      <c r="E1030" s="111"/>
      <c r="F1030" s="111"/>
      <c r="G1030" s="111"/>
      <c r="H1030" s="111"/>
      <c r="I1030" s="111"/>
      <c r="J1030" s="111"/>
      <c r="K1030" s="111"/>
      <c r="L1030" s="111"/>
      <c r="M1030" s="111"/>
      <c r="N1030" s="111"/>
      <c r="O1030" s="111"/>
      <c r="P1030" s="111"/>
    </row>
    <row r="1031" spans="3:16" x14ac:dyDescent="0.2">
      <c r="C1031" s="111"/>
      <c r="D1031" s="111"/>
      <c r="E1031" s="111"/>
      <c r="F1031" s="111"/>
      <c r="G1031" s="111"/>
      <c r="H1031" s="111"/>
      <c r="I1031" s="111"/>
      <c r="J1031" s="111"/>
      <c r="K1031" s="111"/>
      <c r="L1031" s="111"/>
      <c r="M1031" s="111"/>
      <c r="N1031" s="111"/>
      <c r="O1031" s="111"/>
      <c r="P1031" s="111"/>
    </row>
    <row r="1032" spans="3:16" x14ac:dyDescent="0.2">
      <c r="C1032" s="111"/>
      <c r="D1032" s="111"/>
      <c r="E1032" s="111"/>
      <c r="F1032" s="111"/>
      <c r="G1032" s="111"/>
      <c r="H1032" s="111"/>
      <c r="I1032" s="111"/>
      <c r="J1032" s="111"/>
      <c r="K1032" s="111"/>
      <c r="L1032" s="111"/>
      <c r="M1032" s="111"/>
      <c r="N1032" s="111"/>
      <c r="O1032" s="111"/>
      <c r="P1032" s="111"/>
    </row>
    <row r="1033" spans="3:16" x14ac:dyDescent="0.2">
      <c r="C1033" s="111"/>
      <c r="D1033" s="111"/>
      <c r="E1033" s="111"/>
      <c r="F1033" s="111"/>
      <c r="G1033" s="111"/>
      <c r="H1033" s="111"/>
      <c r="I1033" s="111"/>
      <c r="J1033" s="111"/>
      <c r="K1033" s="111"/>
      <c r="L1033" s="111"/>
      <c r="M1033" s="111"/>
      <c r="N1033" s="111"/>
      <c r="O1033" s="111"/>
      <c r="P1033" s="111"/>
    </row>
    <row r="1034" spans="3:16" x14ac:dyDescent="0.2">
      <c r="C1034" s="111"/>
      <c r="D1034" s="111"/>
      <c r="E1034" s="111"/>
      <c r="F1034" s="111"/>
      <c r="G1034" s="111"/>
      <c r="H1034" s="111"/>
      <c r="I1034" s="111"/>
      <c r="J1034" s="111"/>
      <c r="K1034" s="111"/>
      <c r="L1034" s="111"/>
      <c r="M1034" s="111"/>
      <c r="N1034" s="111"/>
      <c r="O1034" s="111"/>
      <c r="P1034" s="111"/>
    </row>
    <row r="1035" spans="3:16" x14ac:dyDescent="0.2">
      <c r="C1035" s="111"/>
      <c r="D1035" s="111"/>
      <c r="E1035" s="111"/>
      <c r="F1035" s="111"/>
      <c r="G1035" s="111"/>
      <c r="H1035" s="111"/>
      <c r="I1035" s="111"/>
      <c r="J1035" s="111"/>
      <c r="K1035" s="111"/>
      <c r="L1035" s="111"/>
      <c r="M1035" s="111"/>
      <c r="N1035" s="111"/>
      <c r="O1035" s="111"/>
      <c r="P1035" s="111"/>
    </row>
    <row r="1036" spans="3:16" x14ac:dyDescent="0.2">
      <c r="C1036" s="111"/>
      <c r="D1036" s="111"/>
      <c r="E1036" s="111"/>
      <c r="F1036" s="111"/>
      <c r="G1036" s="111"/>
      <c r="H1036" s="111"/>
      <c r="I1036" s="111"/>
      <c r="J1036" s="111"/>
      <c r="K1036" s="111"/>
      <c r="L1036" s="111"/>
      <c r="M1036" s="111"/>
      <c r="N1036" s="111"/>
      <c r="O1036" s="111"/>
      <c r="P1036" s="111"/>
    </row>
    <row r="1037" spans="3:16" x14ac:dyDescent="0.2">
      <c r="C1037" s="111"/>
      <c r="D1037" s="111"/>
      <c r="E1037" s="111"/>
      <c r="F1037" s="111"/>
      <c r="G1037" s="111"/>
      <c r="H1037" s="111"/>
      <c r="I1037" s="111"/>
      <c r="J1037" s="111"/>
      <c r="K1037" s="111"/>
      <c r="L1037" s="111"/>
      <c r="M1037" s="111"/>
      <c r="N1037" s="111"/>
      <c r="O1037" s="111"/>
      <c r="P1037" s="111"/>
    </row>
    <row r="1038" spans="3:16" x14ac:dyDescent="0.2">
      <c r="C1038" s="111"/>
      <c r="D1038" s="111"/>
      <c r="E1038" s="111"/>
      <c r="F1038" s="111"/>
      <c r="G1038" s="111"/>
      <c r="H1038" s="111"/>
      <c r="I1038" s="111"/>
      <c r="J1038" s="111"/>
      <c r="K1038" s="111"/>
      <c r="L1038" s="111"/>
      <c r="M1038" s="111"/>
      <c r="N1038" s="111"/>
      <c r="O1038" s="111"/>
      <c r="P1038" s="111"/>
    </row>
    <row r="1039" spans="3:16" x14ac:dyDescent="0.2">
      <c r="C1039" s="111"/>
      <c r="D1039" s="111"/>
      <c r="E1039" s="111"/>
      <c r="F1039" s="111"/>
      <c r="G1039" s="111"/>
      <c r="H1039" s="111"/>
      <c r="I1039" s="111"/>
      <c r="J1039" s="111"/>
      <c r="K1039" s="111"/>
      <c r="L1039" s="111"/>
      <c r="M1039" s="111"/>
      <c r="N1039" s="111"/>
      <c r="O1039" s="111"/>
      <c r="P1039" s="111"/>
    </row>
    <row r="1040" spans="3:16" x14ac:dyDescent="0.2">
      <c r="C1040" s="111"/>
      <c r="D1040" s="111"/>
      <c r="E1040" s="111"/>
      <c r="F1040" s="111"/>
      <c r="G1040" s="111"/>
      <c r="H1040" s="111"/>
      <c r="I1040" s="111"/>
      <c r="J1040" s="111"/>
      <c r="K1040" s="111"/>
      <c r="L1040" s="111"/>
      <c r="M1040" s="111"/>
      <c r="N1040" s="111"/>
      <c r="O1040" s="111"/>
      <c r="P1040" s="111"/>
    </row>
    <row r="1041" spans="3:16" x14ac:dyDescent="0.2">
      <c r="C1041" s="111"/>
      <c r="D1041" s="111"/>
      <c r="E1041" s="111"/>
      <c r="F1041" s="111"/>
      <c r="G1041" s="111"/>
      <c r="H1041" s="111"/>
      <c r="I1041" s="111"/>
      <c r="J1041" s="111"/>
      <c r="K1041" s="111"/>
      <c r="L1041" s="111"/>
      <c r="M1041" s="111"/>
      <c r="N1041" s="111"/>
      <c r="O1041" s="111"/>
      <c r="P1041" s="111"/>
    </row>
    <row r="1042" spans="3:16" x14ac:dyDescent="0.2">
      <c r="C1042" s="111"/>
      <c r="D1042" s="111"/>
      <c r="E1042" s="111"/>
      <c r="F1042" s="111"/>
      <c r="G1042" s="111"/>
      <c r="H1042" s="111"/>
      <c r="I1042" s="111"/>
      <c r="J1042" s="111"/>
      <c r="K1042" s="111"/>
      <c r="L1042" s="111"/>
      <c r="M1042" s="111"/>
      <c r="N1042" s="111"/>
      <c r="O1042" s="111"/>
      <c r="P1042" s="111"/>
    </row>
    <row r="1043" spans="3:16" x14ac:dyDescent="0.2">
      <c r="C1043" s="111"/>
      <c r="D1043" s="111"/>
      <c r="E1043" s="111"/>
      <c r="F1043" s="111"/>
      <c r="G1043" s="111"/>
      <c r="H1043" s="111"/>
      <c r="I1043" s="111"/>
      <c r="J1043" s="111"/>
      <c r="K1043" s="111"/>
      <c r="L1043" s="111"/>
      <c r="M1043" s="111"/>
      <c r="N1043" s="111"/>
      <c r="O1043" s="111"/>
      <c r="P1043" s="111"/>
    </row>
    <row r="1044" spans="3:16" x14ac:dyDescent="0.2">
      <c r="C1044" s="111"/>
      <c r="D1044" s="111"/>
      <c r="E1044" s="111"/>
      <c r="F1044" s="111"/>
      <c r="G1044" s="111"/>
      <c r="H1044" s="111"/>
      <c r="I1044" s="111"/>
      <c r="J1044" s="111"/>
      <c r="K1044" s="111"/>
      <c r="L1044" s="111"/>
      <c r="M1044" s="111"/>
      <c r="N1044" s="111"/>
      <c r="O1044" s="111"/>
      <c r="P1044" s="111"/>
    </row>
    <row r="1045" spans="3:16" x14ac:dyDescent="0.2">
      <c r="C1045" s="111"/>
      <c r="D1045" s="111"/>
      <c r="E1045" s="111"/>
      <c r="F1045" s="111"/>
      <c r="G1045" s="111"/>
      <c r="H1045" s="111"/>
      <c r="I1045" s="111"/>
      <c r="J1045" s="111"/>
      <c r="K1045" s="111"/>
      <c r="L1045" s="111"/>
      <c r="M1045" s="111"/>
      <c r="N1045" s="111"/>
      <c r="O1045" s="111"/>
      <c r="P1045" s="111"/>
    </row>
    <row r="1046" spans="3:16" x14ac:dyDescent="0.2">
      <c r="C1046" s="111"/>
      <c r="D1046" s="111"/>
      <c r="E1046" s="111"/>
      <c r="F1046" s="111"/>
      <c r="G1046" s="111"/>
      <c r="H1046" s="111"/>
      <c r="I1046" s="111"/>
      <c r="J1046" s="111"/>
      <c r="K1046" s="111"/>
      <c r="L1046" s="111"/>
      <c r="M1046" s="111"/>
      <c r="N1046" s="111"/>
      <c r="O1046" s="111"/>
      <c r="P1046" s="111"/>
    </row>
    <row r="1047" spans="3:16" x14ac:dyDescent="0.2">
      <c r="C1047" s="111"/>
      <c r="D1047" s="111"/>
      <c r="E1047" s="111"/>
      <c r="F1047" s="111"/>
      <c r="G1047" s="111"/>
      <c r="H1047" s="111"/>
      <c r="I1047" s="111"/>
      <c r="J1047" s="111"/>
      <c r="K1047" s="111"/>
      <c r="L1047" s="111"/>
      <c r="M1047" s="111"/>
      <c r="N1047" s="111"/>
      <c r="O1047" s="111"/>
      <c r="P1047" s="111"/>
    </row>
    <row r="1048" spans="3:16" x14ac:dyDescent="0.2">
      <c r="C1048" s="111"/>
      <c r="D1048" s="111"/>
      <c r="E1048" s="111"/>
      <c r="F1048" s="111"/>
      <c r="G1048" s="111"/>
      <c r="H1048" s="111"/>
      <c r="I1048" s="111"/>
      <c r="J1048" s="111"/>
      <c r="K1048" s="111"/>
      <c r="L1048" s="111"/>
      <c r="M1048" s="111"/>
      <c r="N1048" s="111"/>
      <c r="O1048" s="111"/>
      <c r="P1048" s="111"/>
    </row>
    <row r="1049" spans="3:16" x14ac:dyDescent="0.2">
      <c r="C1049" s="111"/>
      <c r="D1049" s="111"/>
      <c r="E1049" s="111"/>
      <c r="F1049" s="111"/>
      <c r="G1049" s="111"/>
      <c r="H1049" s="111"/>
      <c r="I1049" s="111"/>
      <c r="J1049" s="111"/>
      <c r="K1049" s="111"/>
      <c r="L1049" s="111"/>
      <c r="M1049" s="111"/>
      <c r="N1049" s="111"/>
      <c r="O1049" s="111"/>
      <c r="P1049" s="111"/>
    </row>
    <row r="1050" spans="3:16" x14ac:dyDescent="0.2">
      <c r="C1050" s="111"/>
      <c r="D1050" s="111"/>
      <c r="E1050" s="111"/>
      <c r="F1050" s="111"/>
      <c r="G1050" s="111"/>
      <c r="H1050" s="111"/>
      <c r="I1050" s="111"/>
      <c r="J1050" s="111"/>
      <c r="K1050" s="111"/>
      <c r="L1050" s="111"/>
      <c r="M1050" s="111"/>
      <c r="N1050" s="111"/>
      <c r="O1050" s="111"/>
      <c r="P1050" s="111"/>
    </row>
    <row r="1051" spans="3:16" x14ac:dyDescent="0.2">
      <c r="C1051" s="111"/>
      <c r="D1051" s="111"/>
      <c r="E1051" s="111"/>
      <c r="F1051" s="111"/>
      <c r="G1051" s="111"/>
      <c r="H1051" s="111"/>
      <c r="I1051" s="111"/>
      <c r="J1051" s="111"/>
      <c r="K1051" s="111"/>
      <c r="L1051" s="111"/>
      <c r="M1051" s="111"/>
      <c r="N1051" s="111"/>
      <c r="O1051" s="111"/>
      <c r="P1051" s="111"/>
    </row>
    <row r="1052" spans="3:16" x14ac:dyDescent="0.2">
      <c r="C1052" s="111"/>
      <c r="D1052" s="111"/>
      <c r="E1052" s="111"/>
      <c r="F1052" s="111"/>
      <c r="G1052" s="111"/>
      <c r="H1052" s="111"/>
      <c r="I1052" s="111"/>
      <c r="J1052" s="111"/>
      <c r="K1052" s="111"/>
      <c r="L1052" s="111"/>
      <c r="M1052" s="111"/>
      <c r="N1052" s="111"/>
      <c r="O1052" s="111"/>
      <c r="P1052" s="111"/>
    </row>
    <row r="1053" spans="3:16" x14ac:dyDescent="0.2">
      <c r="C1053" s="111"/>
      <c r="D1053" s="111"/>
      <c r="E1053" s="111"/>
      <c r="F1053" s="111"/>
      <c r="G1053" s="111"/>
      <c r="H1053" s="111"/>
      <c r="I1053" s="111"/>
      <c r="J1053" s="111"/>
      <c r="K1053" s="111"/>
      <c r="L1053" s="111"/>
      <c r="M1053" s="111"/>
      <c r="N1053" s="111"/>
      <c r="O1053" s="111"/>
      <c r="P1053" s="111"/>
    </row>
    <row r="1054" spans="3:16" x14ac:dyDescent="0.2">
      <c r="C1054" s="111"/>
      <c r="D1054" s="111"/>
      <c r="E1054" s="111"/>
      <c r="F1054" s="111"/>
      <c r="G1054" s="111"/>
      <c r="H1054" s="111"/>
      <c r="I1054" s="111"/>
      <c r="J1054" s="111"/>
      <c r="K1054" s="111"/>
      <c r="L1054" s="111"/>
      <c r="M1054" s="111"/>
      <c r="N1054" s="111"/>
      <c r="O1054" s="111"/>
      <c r="P1054" s="111"/>
    </row>
    <row r="1055" spans="3:16" x14ac:dyDescent="0.2">
      <c r="C1055" s="111"/>
      <c r="D1055" s="111"/>
      <c r="E1055" s="111"/>
      <c r="F1055" s="111"/>
      <c r="G1055" s="111"/>
      <c r="H1055" s="111"/>
      <c r="I1055" s="111"/>
      <c r="J1055" s="111"/>
      <c r="K1055" s="111"/>
      <c r="L1055" s="111"/>
      <c r="M1055" s="111"/>
      <c r="N1055" s="111"/>
      <c r="O1055" s="111"/>
      <c r="P1055" s="111"/>
    </row>
    <row r="1056" spans="3:16" x14ac:dyDescent="0.2">
      <c r="C1056" s="111"/>
      <c r="D1056" s="111"/>
      <c r="E1056" s="111"/>
      <c r="F1056" s="111"/>
      <c r="G1056" s="111"/>
      <c r="H1056" s="111"/>
      <c r="I1056" s="111"/>
      <c r="J1056" s="111"/>
      <c r="K1056" s="111"/>
      <c r="L1056" s="111"/>
      <c r="M1056" s="111"/>
      <c r="N1056" s="111"/>
      <c r="O1056" s="111"/>
      <c r="P1056" s="111"/>
    </row>
    <row r="1057" spans="3:16" x14ac:dyDescent="0.2">
      <c r="C1057" s="111"/>
      <c r="D1057" s="111"/>
      <c r="E1057" s="111"/>
      <c r="F1057" s="111"/>
      <c r="G1057" s="111"/>
      <c r="H1057" s="111"/>
      <c r="I1057" s="111"/>
      <c r="J1057" s="111"/>
      <c r="K1057" s="111"/>
      <c r="L1057" s="111"/>
      <c r="M1057" s="111"/>
      <c r="N1057" s="111"/>
      <c r="O1057" s="111"/>
      <c r="P1057" s="111"/>
    </row>
    <row r="1058" spans="3:16" x14ac:dyDescent="0.2">
      <c r="C1058" s="111"/>
      <c r="D1058" s="111"/>
      <c r="E1058" s="111"/>
      <c r="F1058" s="111"/>
      <c r="G1058" s="111"/>
      <c r="H1058" s="111"/>
      <c r="I1058" s="111"/>
      <c r="J1058" s="111"/>
      <c r="K1058" s="111"/>
      <c r="L1058" s="111"/>
      <c r="M1058" s="111"/>
      <c r="N1058" s="111"/>
      <c r="O1058" s="111"/>
      <c r="P1058" s="111"/>
    </row>
    <row r="1059" spans="3:16" x14ac:dyDescent="0.2">
      <c r="C1059" s="111"/>
      <c r="D1059" s="111"/>
      <c r="E1059" s="111"/>
      <c r="F1059" s="111"/>
      <c r="G1059" s="111"/>
      <c r="H1059" s="111"/>
      <c r="I1059" s="111"/>
      <c r="J1059" s="111"/>
      <c r="K1059" s="111"/>
      <c r="L1059" s="111"/>
      <c r="M1059" s="111"/>
      <c r="N1059" s="111"/>
      <c r="O1059" s="111"/>
      <c r="P1059" s="111"/>
    </row>
    <row r="1060" spans="3:16" x14ac:dyDescent="0.2">
      <c r="C1060" s="111"/>
      <c r="D1060" s="111"/>
      <c r="E1060" s="111"/>
      <c r="F1060" s="111"/>
      <c r="G1060" s="111"/>
      <c r="H1060" s="111"/>
      <c r="I1060" s="111"/>
      <c r="J1060" s="111"/>
      <c r="K1060" s="111"/>
      <c r="L1060" s="111"/>
      <c r="M1060" s="111"/>
      <c r="N1060" s="111"/>
      <c r="O1060" s="111"/>
      <c r="P1060" s="111"/>
    </row>
    <row r="1061" spans="3:16" x14ac:dyDescent="0.2">
      <c r="C1061" s="111"/>
      <c r="D1061" s="111"/>
      <c r="E1061" s="111"/>
      <c r="F1061" s="111"/>
      <c r="G1061" s="111"/>
      <c r="H1061" s="111"/>
      <c r="I1061" s="111"/>
      <c r="J1061" s="111"/>
      <c r="K1061" s="111"/>
      <c r="L1061" s="111"/>
      <c r="M1061" s="111"/>
      <c r="N1061" s="111"/>
      <c r="O1061" s="111"/>
      <c r="P1061" s="111"/>
    </row>
    <row r="1062" spans="3:16" x14ac:dyDescent="0.2">
      <c r="C1062" s="111"/>
      <c r="D1062" s="111"/>
      <c r="E1062" s="111"/>
      <c r="F1062" s="111"/>
      <c r="G1062" s="111"/>
      <c r="H1062" s="111"/>
      <c r="I1062" s="111"/>
      <c r="J1062" s="111"/>
      <c r="K1062" s="111"/>
      <c r="L1062" s="111"/>
      <c r="M1062" s="111"/>
      <c r="N1062" s="111"/>
      <c r="O1062" s="111"/>
      <c r="P1062" s="111"/>
    </row>
    <row r="1063" spans="3:16" x14ac:dyDescent="0.2">
      <c r="C1063" s="111"/>
      <c r="D1063" s="111"/>
      <c r="E1063" s="111"/>
      <c r="F1063" s="111"/>
      <c r="G1063" s="111"/>
      <c r="H1063" s="111"/>
      <c r="I1063" s="111"/>
      <c r="J1063" s="111"/>
      <c r="K1063" s="111"/>
      <c r="L1063" s="111"/>
      <c r="M1063" s="111"/>
      <c r="N1063" s="111"/>
      <c r="O1063" s="111"/>
      <c r="P1063" s="111"/>
    </row>
    <row r="1064" spans="3:16" x14ac:dyDescent="0.2">
      <c r="C1064" s="111"/>
      <c r="D1064" s="111"/>
      <c r="E1064" s="111"/>
      <c r="F1064" s="111"/>
      <c r="G1064" s="111"/>
      <c r="H1064" s="111"/>
      <c r="I1064" s="111"/>
      <c r="J1064" s="111"/>
      <c r="K1064" s="111"/>
      <c r="L1064" s="111"/>
      <c r="M1064" s="111"/>
      <c r="N1064" s="111"/>
      <c r="O1064" s="111"/>
      <c r="P1064" s="111"/>
    </row>
    <row r="1065" spans="3:16" x14ac:dyDescent="0.2">
      <c r="C1065" s="111"/>
      <c r="D1065" s="111"/>
      <c r="E1065" s="111"/>
      <c r="F1065" s="111"/>
      <c r="G1065" s="111"/>
      <c r="H1065" s="111"/>
      <c r="I1065" s="111"/>
      <c r="J1065" s="111"/>
      <c r="K1065" s="111"/>
      <c r="L1065" s="111"/>
      <c r="M1065" s="111"/>
      <c r="N1065" s="111"/>
      <c r="O1065" s="111"/>
      <c r="P1065" s="111"/>
    </row>
    <row r="1066" spans="3:16" x14ac:dyDescent="0.2">
      <c r="C1066" s="111"/>
      <c r="D1066" s="111"/>
      <c r="E1066" s="111"/>
      <c r="F1066" s="111"/>
      <c r="G1066" s="111"/>
      <c r="H1066" s="111"/>
      <c r="I1066" s="111"/>
      <c r="J1066" s="111"/>
      <c r="K1066" s="111"/>
      <c r="L1066" s="111"/>
      <c r="M1066" s="111"/>
      <c r="N1066" s="111"/>
      <c r="O1066" s="111"/>
      <c r="P1066" s="111"/>
    </row>
    <row r="1067" spans="3:16" x14ac:dyDescent="0.2">
      <c r="C1067" s="111"/>
      <c r="D1067" s="111"/>
      <c r="E1067" s="111"/>
      <c r="F1067" s="111"/>
      <c r="G1067" s="111"/>
      <c r="H1067" s="111"/>
      <c r="I1067" s="111"/>
      <c r="J1067" s="111"/>
      <c r="K1067" s="111"/>
      <c r="L1067" s="111"/>
      <c r="M1067" s="111"/>
      <c r="N1067" s="111"/>
      <c r="O1067" s="111"/>
      <c r="P1067" s="111"/>
    </row>
    <row r="1068" spans="3:16" x14ac:dyDescent="0.2">
      <c r="C1068" s="111"/>
      <c r="D1068" s="111"/>
      <c r="E1068" s="111"/>
      <c r="F1068" s="111"/>
      <c r="G1068" s="111"/>
      <c r="H1068" s="111"/>
      <c r="I1068" s="111"/>
      <c r="J1068" s="111"/>
      <c r="K1068" s="111"/>
      <c r="L1068" s="111"/>
      <c r="M1068" s="111"/>
      <c r="N1068" s="111"/>
      <c r="O1068" s="111"/>
      <c r="P1068" s="111"/>
    </row>
    <row r="1069" spans="3:16" x14ac:dyDescent="0.2">
      <c r="C1069" s="111"/>
      <c r="D1069" s="111"/>
      <c r="E1069" s="111"/>
      <c r="F1069" s="111"/>
      <c r="G1069" s="111"/>
      <c r="H1069" s="111"/>
      <c r="I1069" s="111"/>
      <c r="J1069" s="111"/>
      <c r="K1069" s="111"/>
      <c r="L1069" s="111"/>
      <c r="M1069" s="111"/>
      <c r="N1069" s="111"/>
      <c r="O1069" s="111"/>
      <c r="P1069" s="111"/>
    </row>
    <row r="1070" spans="3:16" x14ac:dyDescent="0.2">
      <c r="C1070" s="111"/>
      <c r="D1070" s="111"/>
      <c r="E1070" s="111"/>
      <c r="F1070" s="111"/>
      <c r="G1070" s="111"/>
      <c r="H1070" s="111"/>
      <c r="I1070" s="111"/>
      <c r="J1070" s="111"/>
      <c r="K1070" s="111"/>
      <c r="L1070" s="111"/>
      <c r="M1070" s="111"/>
      <c r="N1070" s="111"/>
      <c r="O1070" s="111"/>
      <c r="P1070" s="111"/>
    </row>
    <row r="1071" spans="3:16" x14ac:dyDescent="0.2">
      <c r="C1071" s="111"/>
      <c r="D1071" s="111"/>
      <c r="E1071" s="111"/>
      <c r="F1071" s="111"/>
      <c r="G1071" s="111"/>
      <c r="H1071" s="111"/>
      <c r="I1071" s="111"/>
      <c r="J1071" s="111"/>
      <c r="K1071" s="111"/>
      <c r="L1071" s="111"/>
      <c r="M1071" s="111"/>
      <c r="N1071" s="111"/>
      <c r="O1071" s="111"/>
      <c r="P1071" s="111"/>
    </row>
    <row r="1072" spans="3:16" x14ac:dyDescent="0.2">
      <c r="C1072" s="111"/>
      <c r="D1072" s="111"/>
      <c r="E1072" s="111"/>
      <c r="F1072" s="111"/>
      <c r="G1072" s="111"/>
      <c r="H1072" s="111"/>
      <c r="I1072" s="111"/>
      <c r="J1072" s="111"/>
      <c r="K1072" s="111"/>
      <c r="L1072" s="111"/>
      <c r="M1072" s="111"/>
      <c r="N1072" s="111"/>
      <c r="O1072" s="111"/>
      <c r="P1072" s="111"/>
    </row>
    <row r="1073" spans="3:16" x14ac:dyDescent="0.2">
      <c r="C1073" s="111"/>
      <c r="D1073" s="111"/>
      <c r="E1073" s="111"/>
      <c r="F1073" s="111"/>
      <c r="G1073" s="111"/>
      <c r="H1073" s="111"/>
      <c r="I1073" s="111"/>
      <c r="J1073" s="111"/>
      <c r="K1073" s="111"/>
      <c r="L1073" s="111"/>
      <c r="M1073" s="111"/>
      <c r="N1073" s="111"/>
      <c r="O1073" s="111"/>
      <c r="P1073" s="111"/>
    </row>
    <row r="1074" spans="3:16" x14ac:dyDescent="0.2">
      <c r="C1074" s="111"/>
      <c r="D1074" s="111"/>
      <c r="E1074" s="111"/>
      <c r="F1074" s="111"/>
      <c r="G1074" s="111"/>
      <c r="H1074" s="111"/>
      <c r="I1074" s="111"/>
      <c r="J1074" s="111"/>
      <c r="K1074" s="111"/>
      <c r="L1074" s="111"/>
      <c r="M1074" s="111"/>
      <c r="N1074" s="111"/>
      <c r="O1074" s="111"/>
      <c r="P1074" s="111"/>
    </row>
    <row r="1075" spans="3:16" x14ac:dyDescent="0.2">
      <c r="C1075" s="111"/>
      <c r="D1075" s="111"/>
      <c r="E1075" s="111"/>
      <c r="F1075" s="111"/>
      <c r="G1075" s="111"/>
      <c r="H1075" s="111"/>
      <c r="I1075" s="111"/>
      <c r="J1075" s="111"/>
      <c r="K1075" s="111"/>
      <c r="L1075" s="111"/>
      <c r="M1075" s="111"/>
      <c r="N1075" s="111"/>
      <c r="O1075" s="111"/>
      <c r="P1075" s="111"/>
    </row>
    <row r="1076" spans="3:16" x14ac:dyDescent="0.2">
      <c r="C1076" s="111"/>
      <c r="D1076" s="111"/>
      <c r="E1076" s="111"/>
      <c r="F1076" s="111"/>
      <c r="G1076" s="111"/>
      <c r="H1076" s="111"/>
      <c r="I1076" s="111"/>
      <c r="J1076" s="111"/>
      <c r="K1076" s="111"/>
      <c r="L1076" s="111"/>
      <c r="M1076" s="111"/>
      <c r="N1076" s="111"/>
      <c r="O1076" s="111"/>
      <c r="P1076" s="111"/>
    </row>
    <row r="1077" spans="3:16" x14ac:dyDescent="0.2">
      <c r="C1077" s="111"/>
      <c r="D1077" s="111"/>
      <c r="E1077" s="111"/>
      <c r="F1077" s="111"/>
      <c r="G1077" s="111"/>
      <c r="H1077" s="111"/>
      <c r="I1077" s="111"/>
      <c r="J1077" s="111"/>
      <c r="K1077" s="111"/>
      <c r="L1077" s="111"/>
      <c r="M1077" s="111"/>
      <c r="N1077" s="111"/>
      <c r="O1077" s="111"/>
      <c r="P1077" s="111"/>
    </row>
    <row r="1078" spans="3:16" x14ac:dyDescent="0.2">
      <c r="C1078" s="111"/>
      <c r="D1078" s="111"/>
      <c r="E1078" s="111"/>
      <c r="F1078" s="111"/>
      <c r="G1078" s="111"/>
      <c r="H1078" s="111"/>
      <c r="I1078" s="111"/>
      <c r="J1078" s="111"/>
      <c r="K1078" s="111"/>
      <c r="L1078" s="111"/>
      <c r="M1078" s="111"/>
      <c r="N1078" s="111"/>
      <c r="O1078" s="111"/>
      <c r="P1078" s="111"/>
    </row>
    <row r="1079" spans="3:16" x14ac:dyDescent="0.2">
      <c r="C1079" s="111"/>
      <c r="D1079" s="111"/>
      <c r="E1079" s="111"/>
      <c r="F1079" s="111"/>
      <c r="G1079" s="111"/>
      <c r="H1079" s="111"/>
      <c r="I1079" s="111"/>
      <c r="J1079" s="111"/>
      <c r="K1079" s="111"/>
      <c r="L1079" s="111"/>
      <c r="M1079" s="111"/>
      <c r="N1079" s="111"/>
      <c r="O1079" s="111"/>
      <c r="P1079" s="111"/>
    </row>
    <row r="1080" spans="3:16" x14ac:dyDescent="0.2">
      <c r="C1080" s="111"/>
      <c r="D1080" s="111"/>
      <c r="E1080" s="111"/>
      <c r="F1080" s="111"/>
      <c r="G1080" s="111"/>
      <c r="H1080" s="111"/>
      <c r="I1080" s="111"/>
      <c r="J1080" s="111"/>
      <c r="K1080" s="111"/>
      <c r="L1080" s="111"/>
      <c r="M1080" s="111"/>
      <c r="N1080" s="111"/>
      <c r="O1080" s="111"/>
      <c r="P1080" s="111"/>
    </row>
    <row r="1081" spans="3:16" x14ac:dyDescent="0.2">
      <c r="C1081" s="111"/>
      <c r="D1081" s="111"/>
      <c r="E1081" s="111"/>
      <c r="F1081" s="111"/>
      <c r="G1081" s="111"/>
      <c r="H1081" s="111"/>
      <c r="I1081" s="111"/>
      <c r="J1081" s="111"/>
      <c r="K1081" s="111"/>
      <c r="L1081" s="111"/>
      <c r="M1081" s="111"/>
      <c r="N1081" s="111"/>
      <c r="O1081" s="111"/>
      <c r="P1081" s="111"/>
    </row>
    <row r="1082" spans="3:16" x14ac:dyDescent="0.2">
      <c r="C1082" s="111"/>
      <c r="D1082" s="111"/>
      <c r="E1082" s="111"/>
      <c r="F1082" s="111"/>
      <c r="G1082" s="111"/>
      <c r="H1082" s="111"/>
      <c r="I1082" s="111"/>
      <c r="J1082" s="111"/>
      <c r="K1082" s="111"/>
      <c r="L1082" s="111"/>
      <c r="M1082" s="111"/>
      <c r="N1082" s="111"/>
      <c r="O1082" s="111"/>
      <c r="P1082" s="111"/>
    </row>
    <row r="1083" spans="3:16" x14ac:dyDescent="0.2">
      <c r="C1083" s="111"/>
      <c r="D1083" s="111"/>
      <c r="E1083" s="111"/>
      <c r="F1083" s="111"/>
      <c r="G1083" s="111"/>
      <c r="H1083" s="111"/>
      <c r="I1083" s="111"/>
      <c r="J1083" s="111"/>
      <c r="K1083" s="111"/>
      <c r="L1083" s="111"/>
      <c r="M1083" s="111"/>
      <c r="N1083" s="111"/>
      <c r="O1083" s="111"/>
      <c r="P1083" s="111"/>
    </row>
    <row r="1084" spans="3:16" x14ac:dyDescent="0.2">
      <c r="C1084" s="111"/>
      <c r="D1084" s="111"/>
      <c r="E1084" s="111"/>
      <c r="F1084" s="111"/>
      <c r="G1084" s="111"/>
      <c r="H1084" s="111"/>
      <c r="I1084" s="111"/>
      <c r="J1084" s="111"/>
      <c r="K1084" s="111"/>
      <c r="L1084" s="111"/>
      <c r="M1084" s="111"/>
      <c r="N1084" s="111"/>
      <c r="O1084" s="111"/>
      <c r="P1084" s="111"/>
    </row>
    <row r="1085" spans="3:16" x14ac:dyDescent="0.2">
      <c r="C1085" s="111"/>
      <c r="D1085" s="111"/>
      <c r="E1085" s="111"/>
      <c r="F1085" s="111"/>
      <c r="G1085" s="111"/>
      <c r="H1085" s="111"/>
      <c r="I1085" s="111"/>
      <c r="J1085" s="111"/>
      <c r="K1085" s="111"/>
      <c r="L1085" s="111"/>
      <c r="M1085" s="111"/>
      <c r="N1085" s="111"/>
      <c r="O1085" s="111"/>
      <c r="P1085" s="111"/>
    </row>
    <row r="1086" spans="3:16" x14ac:dyDescent="0.2">
      <c r="C1086" s="111"/>
      <c r="D1086" s="111"/>
      <c r="E1086" s="111"/>
      <c r="F1086" s="111"/>
      <c r="G1086" s="111"/>
      <c r="H1086" s="111"/>
      <c r="I1086" s="111"/>
      <c r="J1086" s="111"/>
      <c r="K1086" s="111"/>
      <c r="L1086" s="111"/>
      <c r="M1086" s="111"/>
      <c r="N1086" s="111"/>
      <c r="O1086" s="111"/>
      <c r="P1086" s="111"/>
    </row>
    <row r="1087" spans="3:16" x14ac:dyDescent="0.2">
      <c r="C1087" s="111"/>
      <c r="D1087" s="111"/>
      <c r="E1087" s="111"/>
      <c r="F1087" s="111"/>
      <c r="G1087" s="111"/>
      <c r="H1087" s="111"/>
      <c r="I1087" s="111"/>
      <c r="J1087" s="111"/>
      <c r="K1087" s="111"/>
      <c r="L1087" s="111"/>
      <c r="M1087" s="111"/>
      <c r="N1087" s="111"/>
      <c r="O1087" s="111"/>
      <c r="P1087" s="111"/>
    </row>
    <row r="1088" spans="3:16" x14ac:dyDescent="0.2">
      <c r="C1088" s="111"/>
      <c r="D1088" s="111"/>
      <c r="E1088" s="111"/>
      <c r="F1088" s="111"/>
      <c r="G1088" s="111"/>
      <c r="H1088" s="111"/>
      <c r="I1088" s="111"/>
      <c r="J1088" s="111"/>
      <c r="K1088" s="111"/>
      <c r="L1088" s="111"/>
      <c r="M1088" s="111"/>
      <c r="N1088" s="111"/>
      <c r="O1088" s="111"/>
      <c r="P1088" s="111"/>
    </row>
    <row r="1089" spans="3:16" x14ac:dyDescent="0.2">
      <c r="C1089" s="111"/>
      <c r="D1089" s="111"/>
      <c r="E1089" s="111"/>
      <c r="F1089" s="111"/>
      <c r="G1089" s="111"/>
      <c r="H1089" s="111"/>
      <c r="I1089" s="111"/>
      <c r="J1089" s="111"/>
      <c r="K1089" s="111"/>
      <c r="L1089" s="111"/>
      <c r="M1089" s="111"/>
      <c r="N1089" s="111"/>
      <c r="O1089" s="111"/>
      <c r="P1089" s="111"/>
    </row>
  </sheetData>
  <mergeCells count="10">
    <mergeCell ref="A1:L1"/>
    <mergeCell ref="A272:B272"/>
    <mergeCell ref="A247:B247"/>
    <mergeCell ref="A96:B96"/>
    <mergeCell ref="A4:B4"/>
    <mergeCell ref="A125:B125"/>
    <mergeCell ref="A89:B89"/>
    <mergeCell ref="A113:B113"/>
    <mergeCell ref="A118:B118"/>
    <mergeCell ref="A242:B242"/>
  </mergeCells>
  <phoneticPr fontId="3" type="noConversion"/>
  <pageMargins left="0.5" right="0.78740157480314965" top="0.17" bottom="0.17" header="0.51181102362204722" footer="0.25"/>
  <pageSetup paperSize="9" scale="23" orientation="landscape" r:id="rId1"/>
  <headerFooter alignWithMargins="0">
    <oddHeader>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Munka14">
    <pageSetUpPr fitToPage="1"/>
  </sheetPr>
  <dimension ref="A1:K129"/>
  <sheetViews>
    <sheetView workbookViewId="0">
      <selection activeCell="H60" sqref="H60"/>
    </sheetView>
  </sheetViews>
  <sheetFormatPr defaultRowHeight="12.75" x14ac:dyDescent="0.2"/>
  <cols>
    <col min="4" max="4" width="10.42578125" customWidth="1"/>
    <col min="5" max="5" width="13" customWidth="1"/>
    <col min="6" max="6" width="20.7109375" customWidth="1"/>
    <col min="7" max="7" width="18.7109375" customWidth="1"/>
    <col min="8" max="8" width="18.5703125" bestFit="1" customWidth="1"/>
    <col min="9" max="9" width="10.85546875" bestFit="1" customWidth="1"/>
    <col min="10" max="10" width="12.28515625" bestFit="1" customWidth="1"/>
  </cols>
  <sheetData>
    <row r="1" spans="1:11" ht="29.25" customHeight="1" thickBot="1" x14ac:dyDescent="0.25">
      <c r="A1" s="2631" t="s">
        <v>538</v>
      </c>
      <c r="B1" s="2632"/>
      <c r="C1" s="2632"/>
      <c r="D1" s="2632"/>
      <c r="E1" s="2632"/>
      <c r="F1" s="2632"/>
      <c r="G1" s="2632"/>
      <c r="H1" s="2633"/>
    </row>
    <row r="2" spans="1:11" ht="0.75" customHeight="1" x14ac:dyDescent="0.2">
      <c r="A2" s="1973" t="s">
        <v>123</v>
      </c>
      <c r="B2" s="36"/>
      <c r="C2" s="36"/>
      <c r="D2" s="1972"/>
      <c r="E2" s="1972"/>
      <c r="G2" s="588"/>
      <c r="H2" s="588"/>
    </row>
    <row r="3" spans="1:11" ht="0.75" customHeight="1" thickBot="1" x14ac:dyDescent="0.25">
      <c r="A3" s="1972"/>
      <c r="B3" s="1972"/>
      <c r="C3" s="1972"/>
      <c r="D3" s="1972"/>
      <c r="E3" s="1972"/>
      <c r="F3" s="15"/>
      <c r="G3" s="2147"/>
      <c r="H3" s="2147"/>
    </row>
    <row r="4" spans="1:11" ht="13.5" thickBot="1" x14ac:dyDescent="0.25">
      <c r="A4" s="2753" t="s">
        <v>638</v>
      </c>
      <c r="B4" s="2754"/>
      <c r="C4" s="2754"/>
      <c r="D4" s="2754"/>
      <c r="E4" s="2754"/>
      <c r="F4" s="2755"/>
      <c r="G4" s="2149" t="s">
        <v>614</v>
      </c>
      <c r="H4" s="2148" t="s">
        <v>323</v>
      </c>
    </row>
    <row r="5" spans="1:11" x14ac:dyDescent="0.2">
      <c r="A5" s="316" t="s">
        <v>268</v>
      </c>
      <c r="B5" s="174"/>
      <c r="C5" s="174"/>
      <c r="D5" s="174"/>
      <c r="E5" s="174">
        <v>1</v>
      </c>
      <c r="F5" s="1038">
        <f>SUM('5.a.sz. melléklet'!C107)</f>
        <v>90217000</v>
      </c>
      <c r="G5" s="2154">
        <f>'5.a.sz. melléklet'!C108</f>
        <v>90217000</v>
      </c>
      <c r="H5" s="2155">
        <f>'5.a.sz. melléklet'!C109</f>
        <v>91052517</v>
      </c>
      <c r="I5" s="118"/>
    </row>
    <row r="6" spans="1:11" x14ac:dyDescent="0.2">
      <c r="A6" s="316" t="s">
        <v>155</v>
      </c>
      <c r="B6" s="174"/>
      <c r="C6" s="174"/>
      <c r="D6" s="174"/>
      <c r="E6" s="174">
        <v>2</v>
      </c>
      <c r="F6" s="1038">
        <f>SUM('5.a.sz. melléklet'!D107)</f>
        <v>682291000</v>
      </c>
      <c r="G6" s="2156">
        <f>SUM('5.a.sz. melléklet'!D108)</f>
        <v>657291000</v>
      </c>
      <c r="H6" s="2157">
        <f>'5.a.sz. melléklet'!D109</f>
        <v>721370923</v>
      </c>
    </row>
    <row r="7" spans="1:11" x14ac:dyDescent="0.2">
      <c r="A7" s="316" t="s">
        <v>24</v>
      </c>
      <c r="B7" s="174"/>
      <c r="C7" s="174"/>
      <c r="D7" s="174"/>
      <c r="E7" s="174">
        <v>3</v>
      </c>
      <c r="F7" s="1038">
        <f>SUM('5.a.sz. melléklet'!E107)</f>
        <v>134971058</v>
      </c>
      <c r="G7" s="2154">
        <f>'5. sz.melléklet'!D15+'5. sz.melléklet'!D16+'5. sz.melléklet'!D17+'5. sz.melléklet'!D18+'5. sz.melléklet'!D19+'5. sz.melléklet'!D20</f>
        <v>150982166</v>
      </c>
      <c r="H7" s="2157">
        <f>'5.a.sz. melléklet'!E109</f>
        <v>153378269</v>
      </c>
    </row>
    <row r="8" spans="1:11" x14ac:dyDescent="0.2">
      <c r="A8" s="316" t="s">
        <v>271</v>
      </c>
      <c r="B8" s="174"/>
      <c r="C8" s="174"/>
      <c r="D8" s="174"/>
      <c r="E8" s="174">
        <v>4</v>
      </c>
      <c r="F8" s="1038">
        <f>SUM('5.a.sz. melléklet'!F107)</f>
        <v>44736000</v>
      </c>
      <c r="G8" s="2154">
        <f>SUM('5.a.sz. melléklet'!F108)</f>
        <v>44882108</v>
      </c>
      <c r="H8" s="2158">
        <f>'5.a.sz. melléklet'!F109</f>
        <v>42028919</v>
      </c>
      <c r="J8" s="39"/>
      <c r="K8" s="39"/>
    </row>
    <row r="9" spans="1:11" x14ac:dyDescent="0.2">
      <c r="A9" s="178" t="s">
        <v>7</v>
      </c>
      <c r="B9" s="179"/>
      <c r="C9" s="179"/>
      <c r="D9" s="179"/>
      <c r="E9" s="179" t="s">
        <v>49</v>
      </c>
      <c r="F9" s="1039">
        <f>SUM(F5:F8)</f>
        <v>952215058</v>
      </c>
      <c r="G9" s="2159">
        <f>SUM(G5:G8)</f>
        <v>943372274</v>
      </c>
      <c r="H9" s="2160">
        <f>SUM(H5:H8)</f>
        <v>1007830628</v>
      </c>
      <c r="J9" s="174"/>
    </row>
    <row r="10" spans="1:11" x14ac:dyDescent="0.2">
      <c r="A10" s="316"/>
      <c r="B10" s="174"/>
      <c r="C10" s="174"/>
      <c r="D10" s="174"/>
      <c r="E10" s="174"/>
      <c r="F10" s="1038"/>
      <c r="G10" s="2154"/>
      <c r="H10" s="2161"/>
    </row>
    <row r="11" spans="1:11" x14ac:dyDescent="0.2">
      <c r="A11" s="316" t="s">
        <v>8</v>
      </c>
      <c r="B11" s="174"/>
      <c r="C11" s="174"/>
      <c r="D11" s="174"/>
      <c r="E11" s="174">
        <v>6</v>
      </c>
      <c r="F11" s="1038">
        <f>SUM('6. sz.melléklet'!C147)</f>
        <v>54310000</v>
      </c>
      <c r="G11" s="2154">
        <f>'1.sz. melléklet'!C18</f>
        <v>57401226</v>
      </c>
      <c r="H11" s="2157">
        <f>SUM('6. sz.melléklet'!C149)</f>
        <v>53615985</v>
      </c>
    </row>
    <row r="12" spans="1:11" x14ac:dyDescent="0.2">
      <c r="A12" s="316" t="s">
        <v>279</v>
      </c>
      <c r="B12" s="174"/>
      <c r="C12" s="174"/>
      <c r="D12" s="174"/>
      <c r="E12" s="174">
        <v>7</v>
      </c>
      <c r="F12" s="1038">
        <f>SUM('6. sz.melléklet'!D147)</f>
        <v>10589000</v>
      </c>
      <c r="G12" s="2154">
        <f>'1.sz. melléklet'!C19</f>
        <v>11083588</v>
      </c>
      <c r="H12" s="2157">
        <f>SUM('6. sz.melléklet'!D149)</f>
        <v>9770706</v>
      </c>
    </row>
    <row r="13" spans="1:11" x14ac:dyDescent="0.2">
      <c r="A13" s="177" t="s">
        <v>48</v>
      </c>
      <c r="B13" s="174"/>
      <c r="C13" s="174"/>
      <c r="D13" s="174"/>
      <c r="E13" s="174">
        <v>8</v>
      </c>
      <c r="F13" s="1038">
        <f>SUM('6. sz.melléklet'!E147)</f>
        <v>215300483</v>
      </c>
      <c r="G13" s="2154">
        <f>'1.sz. melléklet'!C20</f>
        <v>311435474</v>
      </c>
      <c r="H13" s="2157">
        <f>SUM('6. sz.melléklet'!E149)</f>
        <v>202041931</v>
      </c>
    </row>
    <row r="14" spans="1:11" x14ac:dyDescent="0.2">
      <c r="A14" s="316" t="s">
        <v>198</v>
      </c>
      <c r="B14" s="174"/>
      <c r="C14" s="174"/>
      <c r="D14" s="174"/>
      <c r="E14" s="174">
        <v>10</v>
      </c>
      <c r="F14" s="1038">
        <f>SUM('6. sz.melléklet'!F147)</f>
        <v>23896000</v>
      </c>
      <c r="G14" s="2154">
        <f>'1.sz. melléklet'!C21</f>
        <v>23896000</v>
      </c>
      <c r="H14" s="2157">
        <f>SUM('6. sz.melléklet'!F149)</f>
        <v>12501442</v>
      </c>
    </row>
    <row r="15" spans="1:11" x14ac:dyDescent="0.2">
      <c r="A15" s="316" t="s">
        <v>199</v>
      </c>
      <c r="B15" s="174"/>
      <c r="C15" s="174"/>
      <c r="D15" s="174"/>
      <c r="E15" s="174">
        <v>11</v>
      </c>
      <c r="F15" s="1038">
        <f>SUM('6. sz.melléklet'!I147)</f>
        <v>142159607</v>
      </c>
      <c r="G15" s="2154">
        <f>'1.sz. melléklet'!C22</f>
        <v>140124536</v>
      </c>
      <c r="H15" s="2158">
        <f>SUM('6. sz.melléklet'!I149)</f>
        <v>123383247</v>
      </c>
    </row>
    <row r="16" spans="1:11" x14ac:dyDescent="0.2">
      <c r="A16" s="178" t="s">
        <v>9</v>
      </c>
      <c r="B16" s="179"/>
      <c r="C16" s="179"/>
      <c r="D16" s="179"/>
      <c r="E16" s="317" t="s">
        <v>51</v>
      </c>
      <c r="F16" s="1039">
        <f>SUM(F11:F15)</f>
        <v>446255090</v>
      </c>
      <c r="G16" s="2159">
        <f>SUM(G11:G15)</f>
        <v>543940824</v>
      </c>
      <c r="H16" s="2160">
        <f>SUM(H10:H15)</f>
        <v>401313311</v>
      </c>
    </row>
    <row r="17" spans="1:10" ht="5.25" customHeight="1" x14ac:dyDescent="0.2">
      <c r="A17" s="183"/>
      <c r="B17" s="318"/>
      <c r="C17" s="318"/>
      <c r="D17" s="318"/>
      <c r="E17" s="319"/>
      <c r="F17" s="1040"/>
      <c r="G17" s="2162"/>
      <c r="H17" s="2163"/>
    </row>
    <row r="18" spans="1:10" x14ac:dyDescent="0.2">
      <c r="A18" s="183" t="s">
        <v>113</v>
      </c>
      <c r="B18" s="318"/>
      <c r="C18" s="318"/>
      <c r="D18" s="318"/>
      <c r="E18" s="319"/>
      <c r="F18" s="1040">
        <f>F9-F16</f>
        <v>505959968</v>
      </c>
      <c r="G18" s="2164">
        <f>G9-G16</f>
        <v>399431450</v>
      </c>
      <c r="H18" s="2160">
        <f>SUM(H9-H16)</f>
        <v>606517317</v>
      </c>
    </row>
    <row r="19" spans="1:10" ht="3.75" customHeight="1" thickBot="1" x14ac:dyDescent="0.25">
      <c r="A19" s="316"/>
      <c r="B19" s="174"/>
      <c r="C19" s="174"/>
      <c r="D19" s="174"/>
      <c r="E19" s="174"/>
      <c r="F19" s="175"/>
      <c r="G19" s="2165"/>
      <c r="H19" s="2166">
        <f>'5. sz.melléklet'!G19</f>
        <v>0</v>
      </c>
    </row>
    <row r="20" spans="1:10" ht="13.5" thickBot="1" x14ac:dyDescent="0.25">
      <c r="A20" s="2750" t="s">
        <v>125</v>
      </c>
      <c r="B20" s="2751"/>
      <c r="C20" s="2751"/>
      <c r="D20" s="2751"/>
      <c r="E20" s="2751"/>
      <c r="F20" s="2752"/>
      <c r="G20" s="2167"/>
      <c r="H20" s="2168">
        <f>'5. sz.melléklet'!G20</f>
        <v>0</v>
      </c>
    </row>
    <row r="21" spans="1:10" x14ac:dyDescent="0.2">
      <c r="A21" s="316" t="s">
        <v>10</v>
      </c>
      <c r="B21" s="174"/>
      <c r="C21" s="174"/>
      <c r="D21" s="174"/>
      <c r="E21" s="174">
        <v>13</v>
      </c>
      <c r="F21" s="1038">
        <f>SUM('5.a.sz. melléklet'!I107)</f>
        <v>196528000</v>
      </c>
      <c r="G21" s="2154">
        <f>'1.sz. melléklet'!C9</f>
        <v>379887378</v>
      </c>
      <c r="H21" s="2156">
        <f>'1.sz. melléklet'!D9</f>
        <v>224512236</v>
      </c>
      <c r="I21" s="35"/>
      <c r="J21" s="35"/>
    </row>
    <row r="22" spans="1:10" x14ac:dyDescent="0.2">
      <c r="A22" s="316" t="s">
        <v>25</v>
      </c>
      <c r="B22" s="174"/>
      <c r="C22" s="174"/>
      <c r="D22" s="174"/>
      <c r="E22" s="174">
        <v>14</v>
      </c>
      <c r="F22" s="1038"/>
      <c r="G22" s="2154"/>
      <c r="H22" s="2157">
        <f>'5. sz.melléklet'!G22</f>
        <v>0</v>
      </c>
    </row>
    <row r="23" spans="1:10" x14ac:dyDescent="0.2">
      <c r="A23" s="316" t="s">
        <v>29</v>
      </c>
      <c r="B23" s="174"/>
      <c r="C23" s="174"/>
      <c r="D23" s="174"/>
      <c r="E23" s="174">
        <v>15</v>
      </c>
      <c r="F23" s="1038"/>
      <c r="G23" s="2154"/>
      <c r="H23" s="2157">
        <f>'5. sz.melléklet'!E36</f>
        <v>1000000</v>
      </c>
    </row>
    <row r="24" spans="1:10" x14ac:dyDescent="0.2">
      <c r="A24" s="316" t="s">
        <v>147</v>
      </c>
      <c r="B24" s="174"/>
      <c r="C24" s="174"/>
      <c r="D24" s="174"/>
      <c r="E24" s="174">
        <v>16</v>
      </c>
      <c r="F24" s="1038">
        <f>SUM('5.a.sz. melléklet'!G107)</f>
        <v>174678258.55555555</v>
      </c>
      <c r="G24" s="2156">
        <f>SUM('5.a.sz. melléklet'!G108)</f>
        <v>315727859.55555558</v>
      </c>
      <c r="H24" s="2157">
        <f>'5. sz.melléklet'!E30+'5. sz.melléklet'!E38+'5. sz.melléklet'!E37+'5. sz.melléklet'!E21</f>
        <v>839452380</v>
      </c>
    </row>
    <row r="25" spans="1:10" ht="26.25" customHeight="1" x14ac:dyDescent="0.2">
      <c r="A25" s="316" t="s">
        <v>11</v>
      </c>
      <c r="B25" s="174"/>
      <c r="C25" s="174"/>
      <c r="D25" s="174"/>
      <c r="E25" s="174">
        <v>17</v>
      </c>
      <c r="F25" s="1038"/>
      <c r="G25" s="2169"/>
      <c r="H25" s="2157">
        <f>'5. sz.melléklet'!G26</f>
        <v>0</v>
      </c>
      <c r="I25" s="247"/>
      <c r="J25" s="247"/>
    </row>
    <row r="26" spans="1:10" x14ac:dyDescent="0.2">
      <c r="A26" s="316" t="s">
        <v>64</v>
      </c>
      <c r="B26" s="174"/>
      <c r="C26" s="174"/>
      <c r="D26" s="174"/>
      <c r="E26" s="174">
        <v>18</v>
      </c>
      <c r="F26" s="1038"/>
      <c r="G26" s="2154"/>
      <c r="H26" s="2157"/>
    </row>
    <row r="27" spans="1:10" x14ac:dyDescent="0.2">
      <c r="A27" s="316" t="s">
        <v>65</v>
      </c>
      <c r="B27" s="174"/>
      <c r="C27" s="174"/>
      <c r="D27" s="174"/>
      <c r="E27" s="174">
        <v>19</v>
      </c>
      <c r="F27" s="1038"/>
      <c r="G27" s="2154"/>
      <c r="H27" s="2158"/>
    </row>
    <row r="28" spans="1:10" x14ac:dyDescent="0.2">
      <c r="A28" s="178" t="s">
        <v>12</v>
      </c>
      <c r="B28" s="179"/>
      <c r="C28" s="179"/>
      <c r="D28" s="179"/>
      <c r="E28" s="317" t="s">
        <v>66</v>
      </c>
      <c r="F28" s="1039">
        <f>SUM(F21:F27)</f>
        <v>371206258.55555558</v>
      </c>
      <c r="G28" s="2159">
        <f>SUM(G21:G27)</f>
        <v>695615237.55555558</v>
      </c>
      <c r="H28" s="2170">
        <f>SUM(H19:H27)</f>
        <v>1064964616</v>
      </c>
    </row>
    <row r="29" spans="1:10" x14ac:dyDescent="0.2">
      <c r="A29" s="183"/>
      <c r="B29" s="318"/>
      <c r="C29" s="318"/>
      <c r="D29" s="318"/>
      <c r="E29" s="318"/>
      <c r="F29" s="1040"/>
      <c r="G29" s="2162"/>
      <c r="H29" s="2161"/>
    </row>
    <row r="30" spans="1:10" x14ac:dyDescent="0.2">
      <c r="A30" s="316" t="s">
        <v>13</v>
      </c>
      <c r="B30" s="174"/>
      <c r="C30" s="174"/>
      <c r="D30" s="174"/>
      <c r="E30" s="174">
        <v>21</v>
      </c>
      <c r="F30" s="1038">
        <f>SUM('6. sz.melléklet'!H147)</f>
        <v>743025714</v>
      </c>
      <c r="G30" s="2154">
        <f>'1.sz. melléklet'!C23</f>
        <v>916488483</v>
      </c>
      <c r="H30" s="2157">
        <f>SUM('6. sz.melléklet'!H149)</f>
        <v>657931923</v>
      </c>
      <c r="J30" s="630"/>
    </row>
    <row r="31" spans="1:10" x14ac:dyDescent="0.2">
      <c r="A31" s="316" t="s">
        <v>14</v>
      </c>
      <c r="B31" s="174"/>
      <c r="C31" s="174"/>
      <c r="D31" s="174"/>
      <c r="E31" s="174">
        <v>22</v>
      </c>
      <c r="F31" s="1038">
        <f>SUM('6. sz.melléklet'!G147)</f>
        <v>238086912</v>
      </c>
      <c r="G31" s="2154">
        <f>'1.sz. melléklet'!C24</f>
        <v>238086912</v>
      </c>
      <c r="H31" s="2157">
        <f>SUM('6. sz.melléklet'!G149)</f>
        <v>32347255</v>
      </c>
    </row>
    <row r="32" spans="1:10" x14ac:dyDescent="0.2">
      <c r="A32" s="316" t="s">
        <v>52</v>
      </c>
      <c r="B32" s="174"/>
      <c r="C32" s="174"/>
      <c r="D32" s="174"/>
      <c r="E32" s="174">
        <v>23</v>
      </c>
      <c r="F32" s="1038"/>
      <c r="G32" s="2154"/>
      <c r="H32" s="2157">
        <f>'5. sz.melléklet'!G41</f>
        <v>0</v>
      </c>
    </row>
    <row r="33" spans="1:8" x14ac:dyDescent="0.2">
      <c r="A33" s="316" t="s">
        <v>128</v>
      </c>
      <c r="B33" s="174"/>
      <c r="C33" s="174"/>
      <c r="D33" s="174"/>
      <c r="E33" s="174">
        <v>24</v>
      </c>
      <c r="F33" s="1038"/>
      <c r="G33" s="2154"/>
      <c r="H33" s="2157">
        <f>'5. sz.melléklet'!G42</f>
        <v>0</v>
      </c>
    </row>
    <row r="34" spans="1:8" x14ac:dyDescent="0.2">
      <c r="A34" s="316" t="s">
        <v>148</v>
      </c>
      <c r="B34" s="174"/>
      <c r="C34" s="174"/>
      <c r="D34" s="174"/>
      <c r="E34" s="174">
        <v>25</v>
      </c>
      <c r="F34" s="1038">
        <f>SUM('6. sz.melléklet'!J147)</f>
        <v>23080050</v>
      </c>
      <c r="G34" s="2154">
        <f>'1.sz. melléklet'!C25</f>
        <v>59292130</v>
      </c>
      <c r="H34" s="2158">
        <f>'6. sz.melléklet'!J149</f>
        <v>39328977</v>
      </c>
    </row>
    <row r="35" spans="1:8" ht="13.5" thickBot="1" x14ac:dyDescent="0.25">
      <c r="A35" s="180" t="s">
        <v>15</v>
      </c>
      <c r="B35" s="2151"/>
      <c r="C35" s="181"/>
      <c r="D35" s="181"/>
      <c r="E35" s="2151" t="s">
        <v>129</v>
      </c>
      <c r="F35" s="2150">
        <f>SUM(F30:F34)</f>
        <v>1004192676</v>
      </c>
      <c r="G35" s="2171">
        <f>SUM(G30:G34)</f>
        <v>1213867525</v>
      </c>
      <c r="H35" s="2172">
        <f>SUM(H29:H34)</f>
        <v>729608155</v>
      </c>
    </row>
    <row r="36" spans="1:8" ht="13.5" thickBot="1" x14ac:dyDescent="0.25">
      <c r="A36" s="1961"/>
      <c r="B36" s="318"/>
      <c r="C36" s="1962"/>
      <c r="D36" s="1962"/>
      <c r="E36" s="318"/>
      <c r="F36" s="1040"/>
      <c r="G36" s="2173"/>
      <c r="H36" s="2157">
        <f>'5. sz.melléklet'!G45</f>
        <v>0</v>
      </c>
    </row>
    <row r="37" spans="1:8" ht="14.25" customHeight="1" thickBot="1" x14ac:dyDescent="0.25">
      <c r="A37" s="1961" t="s">
        <v>146</v>
      </c>
      <c r="B37" s="1962"/>
      <c r="C37" s="1962"/>
      <c r="D37" s="1962"/>
      <c r="E37" s="1962"/>
      <c r="F37" s="1963">
        <f>F28-F35</f>
        <v>-632986417.44444442</v>
      </c>
      <c r="G37" s="2174">
        <f>G28-G35</f>
        <v>-518252287.44444442</v>
      </c>
      <c r="H37" s="2175">
        <f>SUM(H28-H35)</f>
        <v>335356461</v>
      </c>
    </row>
    <row r="38" spans="1:8" ht="13.5" thickBot="1" x14ac:dyDescent="0.25">
      <c r="A38" s="183"/>
      <c r="B38" s="318"/>
      <c r="C38" s="318"/>
      <c r="D38" s="318"/>
      <c r="E38" s="318"/>
      <c r="F38" s="176"/>
      <c r="G38" s="2176"/>
      <c r="H38" s="2177">
        <f>'5. sz.melléklet'!G47</f>
        <v>0</v>
      </c>
    </row>
    <row r="39" spans="1:8" ht="17.25" customHeight="1" thickBot="1" x14ac:dyDescent="0.25">
      <c r="A39" s="2750" t="s">
        <v>124</v>
      </c>
      <c r="B39" s="2751"/>
      <c r="C39" s="2751"/>
      <c r="D39" s="2751"/>
      <c r="E39" s="2751"/>
      <c r="F39" s="2752"/>
      <c r="G39" s="2176"/>
      <c r="H39" s="2168">
        <f>'5. sz.melléklet'!G48</f>
        <v>0</v>
      </c>
    </row>
    <row r="40" spans="1:8" x14ac:dyDescent="0.2">
      <c r="A40" s="183"/>
      <c r="B40" s="318"/>
      <c r="C40" s="318"/>
      <c r="D40" s="318"/>
      <c r="E40" s="318"/>
      <c r="F40" s="176"/>
      <c r="G40" s="2178"/>
      <c r="H40" s="2158">
        <f>'5. sz.melléklet'!G49</f>
        <v>0</v>
      </c>
    </row>
    <row r="41" spans="1:8" ht="21" customHeight="1" thickBot="1" x14ac:dyDescent="0.25">
      <c r="A41" s="2153" t="s">
        <v>62</v>
      </c>
      <c r="B41" s="181"/>
      <c r="C41" s="181"/>
      <c r="D41" s="181"/>
      <c r="E41" s="2151">
        <v>26</v>
      </c>
      <c r="F41" s="2150">
        <f>SUM('5.a.sz. melléklet'!K107)</f>
        <v>300000000</v>
      </c>
      <c r="G41" s="2171">
        <f>SUM('5.a.sz. melléklet'!K108)</f>
        <v>529601048</v>
      </c>
      <c r="H41" s="2172">
        <f>SUM('5.a.sz. melléklet'!K109)</f>
        <v>226740341</v>
      </c>
    </row>
    <row r="42" spans="1:8" x14ac:dyDescent="0.2">
      <c r="A42" s="183"/>
      <c r="B42" s="2152"/>
      <c r="C42" s="2152"/>
      <c r="D42" s="2152"/>
      <c r="E42" s="318"/>
      <c r="F42" s="1040"/>
      <c r="G42" s="2179"/>
      <c r="H42" s="2157">
        <f>'5. sz.melléklet'!G51</f>
        <v>0</v>
      </c>
    </row>
    <row r="43" spans="1:8" x14ac:dyDescent="0.2">
      <c r="A43" s="320" t="s">
        <v>363</v>
      </c>
      <c r="B43" s="174"/>
      <c r="C43" s="174"/>
      <c r="D43" s="174"/>
      <c r="E43" s="174">
        <v>27</v>
      </c>
      <c r="F43" s="1038">
        <f>SUM('6. sz.melléklet'!M142)</f>
        <v>0</v>
      </c>
      <c r="G43" s="2154">
        <f>SUM('6. sz.melléklet'!M143)</f>
        <v>225512088</v>
      </c>
      <c r="H43" s="2157">
        <f>SUM('6. sz.melléklet'!M144)</f>
        <v>225512088</v>
      </c>
    </row>
    <row r="44" spans="1:8" x14ac:dyDescent="0.2">
      <c r="A44" s="320" t="s">
        <v>371</v>
      </c>
      <c r="B44" s="174"/>
      <c r="C44" s="174"/>
      <c r="D44" s="174"/>
      <c r="E44" s="174">
        <v>28</v>
      </c>
      <c r="F44" s="1038"/>
      <c r="G44" s="2154">
        <f>SUM('6. sz.melléklet'!M7)</f>
        <v>0</v>
      </c>
      <c r="H44" s="2157">
        <f>SUM('6. sz.melléklet'!M8)</f>
        <v>0</v>
      </c>
    </row>
    <row r="45" spans="1:8" x14ac:dyDescent="0.2">
      <c r="A45" s="320" t="s">
        <v>280</v>
      </c>
      <c r="B45" s="174"/>
      <c r="C45" s="174"/>
      <c r="D45" s="174"/>
      <c r="E45" s="174">
        <v>29</v>
      </c>
      <c r="F45" s="1038">
        <f>SUM('6. sz.melléklet'!M22)</f>
        <v>465919000</v>
      </c>
      <c r="G45" s="2156">
        <f>SUM('6. sz.melléklet'!M23)</f>
        <v>522851890</v>
      </c>
      <c r="H45" s="2157">
        <f>SUM('6. sz.melléklet'!M24)</f>
        <v>447019655</v>
      </c>
    </row>
    <row r="46" spans="1:8" x14ac:dyDescent="0.2">
      <c r="A46" s="320" t="s">
        <v>372</v>
      </c>
      <c r="B46" s="174"/>
      <c r="C46" s="174"/>
      <c r="D46" s="174"/>
      <c r="E46" s="174">
        <v>30</v>
      </c>
      <c r="F46" s="1038">
        <f>SUM('6. sz.melléklet'!M14)</f>
        <v>5398843</v>
      </c>
      <c r="G46" s="2154">
        <f>SUM('6. sz.melléklet'!M15)</f>
        <v>64590770</v>
      </c>
      <c r="H46" s="2158">
        <f>'6. sz.melléklet'!M16</f>
        <v>64590770</v>
      </c>
    </row>
    <row r="47" spans="1:8" x14ac:dyDescent="0.2">
      <c r="A47" s="178" t="s">
        <v>63</v>
      </c>
      <c r="B47" s="179"/>
      <c r="C47" s="179"/>
      <c r="D47" s="179"/>
      <c r="E47" s="179" t="s">
        <v>281</v>
      </c>
      <c r="F47" s="1039">
        <f>SUM(F43:F46)</f>
        <v>471317843</v>
      </c>
      <c r="G47" s="2180">
        <f>SUM(G43:G46)</f>
        <v>812954748</v>
      </c>
      <c r="H47" s="2170">
        <f>SUM(H43:H46)</f>
        <v>737122513</v>
      </c>
    </row>
    <row r="48" spans="1:8" x14ac:dyDescent="0.2">
      <c r="A48" s="183"/>
      <c r="B48" s="318"/>
      <c r="C48" s="318"/>
      <c r="D48" s="318"/>
      <c r="E48" s="318"/>
      <c r="F48" s="1040">
        <f>SUM(F41-F47)</f>
        <v>-171317843</v>
      </c>
      <c r="G48" s="2181">
        <f>SUM(G41-G47)</f>
        <v>-283353700</v>
      </c>
      <c r="H48" s="2182">
        <f>SUM(H41-H47)</f>
        <v>-510382172</v>
      </c>
    </row>
    <row r="49" spans="1:8" x14ac:dyDescent="0.2">
      <c r="A49" s="178" t="s">
        <v>50</v>
      </c>
      <c r="B49" s="179"/>
      <c r="C49" s="179"/>
      <c r="D49" s="179"/>
      <c r="E49" s="179"/>
      <c r="F49" s="1039"/>
      <c r="G49" s="2180"/>
      <c r="H49" s="2163">
        <f>'5. sz.melléklet'!G58</f>
        <v>0</v>
      </c>
    </row>
    <row r="50" spans="1:8" x14ac:dyDescent="0.2">
      <c r="A50" s="178" t="s">
        <v>376</v>
      </c>
      <c r="B50" s="179"/>
      <c r="C50" s="179"/>
      <c r="D50" s="179"/>
      <c r="E50" s="179"/>
      <c r="F50" s="1039"/>
      <c r="G50" s="2180"/>
      <c r="H50" s="2163">
        <f>'5. sz.melléklet'!G59</f>
        <v>0</v>
      </c>
    </row>
    <row r="51" spans="1:8" x14ac:dyDescent="0.2">
      <c r="A51" s="178" t="s">
        <v>114</v>
      </c>
      <c r="B51" s="179"/>
      <c r="C51" s="179"/>
      <c r="D51" s="179"/>
      <c r="E51" s="179"/>
      <c r="F51" s="1039"/>
      <c r="G51" s="2159"/>
      <c r="H51" s="2163">
        <f>'5. sz.melléklet'!G60</f>
        <v>0</v>
      </c>
    </row>
    <row r="52" spans="1:8" x14ac:dyDescent="0.2">
      <c r="A52" s="183"/>
      <c r="B52" s="318"/>
      <c r="C52" s="318"/>
      <c r="D52" s="318"/>
      <c r="E52" s="318"/>
      <c r="F52" s="1040"/>
      <c r="G52" s="2162"/>
      <c r="H52" s="2157">
        <f>'5. sz.melléklet'!G61</f>
        <v>0</v>
      </c>
    </row>
    <row r="53" spans="1:8" x14ac:dyDescent="0.2">
      <c r="A53" s="321" t="s">
        <v>16</v>
      </c>
      <c r="B53" s="322"/>
      <c r="C53" s="322"/>
      <c r="D53" s="322"/>
      <c r="E53" s="323" t="s">
        <v>282</v>
      </c>
      <c r="F53" s="1041">
        <f>F9+F28+F41</f>
        <v>1623421316.5555556</v>
      </c>
      <c r="G53" s="2183">
        <f>G9+G28+G41</f>
        <v>2168588559.5555553</v>
      </c>
      <c r="H53" s="2181">
        <f>H9+H28+H41</f>
        <v>2299535585</v>
      </c>
    </row>
    <row r="54" spans="1:8" x14ac:dyDescent="0.2">
      <c r="A54" s="178" t="s">
        <v>17</v>
      </c>
      <c r="B54" s="179"/>
      <c r="C54" s="179"/>
      <c r="D54" s="179"/>
      <c r="E54" s="179" t="s">
        <v>283</v>
      </c>
      <c r="F54" s="1039">
        <f>F16+F35+F47</f>
        <v>1921765609</v>
      </c>
      <c r="G54" s="2159">
        <f>G16+G35+G47</f>
        <v>2570763097</v>
      </c>
      <c r="H54" s="2180">
        <f>H16+H35+H47</f>
        <v>1868043979</v>
      </c>
    </row>
    <row r="55" spans="1:8" x14ac:dyDescent="0.2">
      <c r="A55" s="316"/>
      <c r="B55" s="174"/>
      <c r="C55" s="174"/>
      <c r="D55" s="174"/>
      <c r="E55" s="174"/>
      <c r="F55" s="1038"/>
      <c r="G55" s="2154"/>
      <c r="H55" s="2157">
        <f>'5. sz.melléklet'!G64</f>
        <v>0</v>
      </c>
    </row>
    <row r="56" spans="1:8" x14ac:dyDescent="0.2">
      <c r="A56" s="178" t="s">
        <v>459</v>
      </c>
      <c r="B56" s="179"/>
      <c r="C56" s="179"/>
      <c r="D56" s="179"/>
      <c r="E56" s="179" t="s">
        <v>284</v>
      </c>
      <c r="F56" s="1042">
        <f>F53-F54</f>
        <v>-298344292.44444442</v>
      </c>
      <c r="G56" s="2184">
        <f>SUM(G54-G53)</f>
        <v>402174537.44444466</v>
      </c>
      <c r="H56" s="2185">
        <f>H53-H54</f>
        <v>431491606</v>
      </c>
    </row>
    <row r="57" spans="1:8" x14ac:dyDescent="0.2">
      <c r="A57" s="180" t="s">
        <v>130</v>
      </c>
      <c r="B57" s="181"/>
      <c r="C57" s="181"/>
      <c r="D57" s="181"/>
      <c r="E57" s="181"/>
      <c r="F57" s="1043"/>
      <c r="G57" s="2186"/>
      <c r="H57" s="2161">
        <f>'5. sz.melléklet'!G66</f>
        <v>0</v>
      </c>
    </row>
    <row r="58" spans="1:8" x14ac:dyDescent="0.2">
      <c r="A58" s="180" t="s">
        <v>419</v>
      </c>
      <c r="B58" s="182"/>
      <c r="C58" s="182"/>
      <c r="D58" s="182"/>
      <c r="E58" s="182"/>
      <c r="F58" s="1043">
        <v>283516347</v>
      </c>
      <c r="G58" s="2186">
        <f>SUM(G56)</f>
        <v>402174537.44444466</v>
      </c>
      <c r="H58" s="2161">
        <v>431491606</v>
      </c>
    </row>
    <row r="59" spans="1:8" x14ac:dyDescent="0.2">
      <c r="A59" s="183" t="s">
        <v>373</v>
      </c>
      <c r="B59" s="174"/>
      <c r="C59" s="174"/>
      <c r="D59" s="174"/>
      <c r="E59" s="174"/>
      <c r="F59" s="1013">
        <v>283516347</v>
      </c>
      <c r="G59" s="2072">
        <f>SUM(G58)</f>
        <v>402174537.44444466</v>
      </c>
      <c r="H59" s="2157">
        <v>431491606</v>
      </c>
    </row>
    <row r="60" spans="1:8" x14ac:dyDescent="0.2">
      <c r="A60" s="183" t="s">
        <v>374</v>
      </c>
      <c r="B60" s="174"/>
      <c r="C60" s="174"/>
      <c r="D60" s="174"/>
      <c r="E60" s="174"/>
      <c r="F60" s="1013"/>
      <c r="G60" s="2072"/>
      <c r="H60" s="2157"/>
    </row>
    <row r="61" spans="1:8" ht="13.5" thickBot="1" x14ac:dyDescent="0.25">
      <c r="A61" s="184" t="s">
        <v>375</v>
      </c>
      <c r="B61" s="185"/>
      <c r="C61" s="185"/>
      <c r="D61" s="185"/>
      <c r="E61" s="185"/>
      <c r="F61" s="1044"/>
      <c r="G61" s="2187"/>
      <c r="H61" s="2188">
        <f>'5. sz.melléklet'!G70</f>
        <v>0</v>
      </c>
    </row>
    <row r="62" spans="1:8" ht="13.5" thickBot="1" x14ac:dyDescent="0.25">
      <c r="A62" s="184" t="s">
        <v>375</v>
      </c>
      <c r="B62" s="185"/>
      <c r="C62" s="185"/>
      <c r="D62" s="185"/>
      <c r="E62" s="185"/>
      <c r="F62" s="1044"/>
    </row>
    <row r="63" spans="1:8" x14ac:dyDescent="0.2">
      <c r="F63" s="35"/>
    </row>
    <row r="64" spans="1:8" x14ac:dyDescent="0.2">
      <c r="F64" s="35"/>
    </row>
    <row r="65" spans="6:6" x14ac:dyDescent="0.2">
      <c r="F65" s="35"/>
    </row>
    <row r="66" spans="6:6" x14ac:dyDescent="0.2">
      <c r="F66" s="35"/>
    </row>
    <row r="67" spans="6:6" x14ac:dyDescent="0.2">
      <c r="F67" s="35"/>
    </row>
    <row r="68" spans="6:6" x14ac:dyDescent="0.2">
      <c r="F68" s="35"/>
    </row>
    <row r="69" spans="6:6" x14ac:dyDescent="0.2">
      <c r="F69" s="35"/>
    </row>
    <row r="70" spans="6:6" x14ac:dyDescent="0.2">
      <c r="F70" s="35"/>
    </row>
    <row r="71" spans="6:6" x14ac:dyDescent="0.2">
      <c r="F71" s="35"/>
    </row>
    <row r="72" spans="6:6" x14ac:dyDescent="0.2">
      <c r="F72" s="35"/>
    </row>
    <row r="73" spans="6:6" x14ac:dyDescent="0.2">
      <c r="F73" s="35"/>
    </row>
    <row r="74" spans="6:6" x14ac:dyDescent="0.2">
      <c r="F74" s="35"/>
    </row>
    <row r="75" spans="6:6" x14ac:dyDescent="0.2">
      <c r="F75" s="35"/>
    </row>
    <row r="76" spans="6:6" x14ac:dyDescent="0.2">
      <c r="F76" s="35"/>
    </row>
    <row r="77" spans="6:6" x14ac:dyDescent="0.2">
      <c r="F77" s="35"/>
    </row>
    <row r="78" spans="6:6" x14ac:dyDescent="0.2">
      <c r="F78" s="35"/>
    </row>
    <row r="79" spans="6:6" x14ac:dyDescent="0.2">
      <c r="F79" s="35"/>
    </row>
    <row r="80" spans="6:6" x14ac:dyDescent="0.2">
      <c r="F80" s="35"/>
    </row>
    <row r="81" spans="6:6" x14ac:dyDescent="0.2">
      <c r="F81" s="35"/>
    </row>
    <row r="82" spans="6:6" x14ac:dyDescent="0.2">
      <c r="F82" s="35"/>
    </row>
    <row r="83" spans="6:6" x14ac:dyDescent="0.2">
      <c r="F83" s="35"/>
    </row>
    <row r="84" spans="6:6" x14ac:dyDescent="0.2">
      <c r="F84" s="35"/>
    </row>
    <row r="85" spans="6:6" x14ac:dyDescent="0.2">
      <c r="F85" s="35"/>
    </row>
    <row r="86" spans="6:6" x14ac:dyDescent="0.2">
      <c r="F86" s="35"/>
    </row>
    <row r="87" spans="6:6" x14ac:dyDescent="0.2">
      <c r="F87" s="35"/>
    </row>
    <row r="88" spans="6:6" x14ac:dyDescent="0.2">
      <c r="F88" s="35"/>
    </row>
    <row r="89" spans="6:6" x14ac:dyDescent="0.2">
      <c r="F89" s="35"/>
    </row>
    <row r="90" spans="6:6" x14ac:dyDescent="0.2">
      <c r="F90" s="35"/>
    </row>
    <row r="91" spans="6:6" x14ac:dyDescent="0.2">
      <c r="F91" s="35"/>
    </row>
    <row r="92" spans="6:6" x14ac:dyDescent="0.2">
      <c r="F92" s="35"/>
    </row>
    <row r="93" spans="6:6" x14ac:dyDescent="0.2">
      <c r="F93" s="35"/>
    </row>
    <row r="94" spans="6:6" x14ac:dyDescent="0.2">
      <c r="F94" s="35"/>
    </row>
    <row r="95" spans="6:6" x14ac:dyDescent="0.2">
      <c r="F95" s="35"/>
    </row>
    <row r="96" spans="6:6" x14ac:dyDescent="0.2">
      <c r="F96" s="35"/>
    </row>
    <row r="97" spans="6:6" x14ac:dyDescent="0.2">
      <c r="F97" s="35"/>
    </row>
    <row r="98" spans="6:6" x14ac:dyDescent="0.2">
      <c r="F98" s="35"/>
    </row>
    <row r="99" spans="6:6" x14ac:dyDescent="0.2">
      <c r="F99" s="35"/>
    </row>
    <row r="100" spans="6:6" x14ac:dyDescent="0.2">
      <c r="F100" s="35"/>
    </row>
    <row r="101" spans="6:6" x14ac:dyDescent="0.2">
      <c r="F101" s="35"/>
    </row>
    <row r="102" spans="6:6" x14ac:dyDescent="0.2">
      <c r="F102" s="35"/>
    </row>
    <row r="103" spans="6:6" x14ac:dyDescent="0.2">
      <c r="F103" s="35"/>
    </row>
    <row r="104" spans="6:6" x14ac:dyDescent="0.2">
      <c r="F104" s="35"/>
    </row>
    <row r="105" spans="6:6" x14ac:dyDescent="0.2">
      <c r="F105" s="35"/>
    </row>
    <row r="106" spans="6:6" x14ac:dyDescent="0.2">
      <c r="F106" s="35"/>
    </row>
    <row r="107" spans="6:6" x14ac:dyDescent="0.2">
      <c r="F107" s="35"/>
    </row>
    <row r="108" spans="6:6" x14ac:dyDescent="0.2">
      <c r="F108" s="35"/>
    </row>
    <row r="109" spans="6:6" x14ac:dyDescent="0.2">
      <c r="F109" s="35"/>
    </row>
    <row r="110" spans="6:6" x14ac:dyDescent="0.2">
      <c r="F110" s="35"/>
    </row>
    <row r="111" spans="6:6" x14ac:dyDescent="0.2">
      <c r="F111" s="35"/>
    </row>
    <row r="112" spans="6:6" x14ac:dyDescent="0.2">
      <c r="F112" s="35"/>
    </row>
    <row r="113" spans="6:6" x14ac:dyDescent="0.2">
      <c r="F113" s="35"/>
    </row>
    <row r="114" spans="6:6" x14ac:dyDescent="0.2">
      <c r="F114" s="35"/>
    </row>
    <row r="115" spans="6:6" x14ac:dyDescent="0.2">
      <c r="F115" s="35"/>
    </row>
    <row r="116" spans="6:6" x14ac:dyDescent="0.2">
      <c r="F116" s="35"/>
    </row>
    <row r="117" spans="6:6" x14ac:dyDescent="0.2">
      <c r="F117" s="35"/>
    </row>
    <row r="118" spans="6:6" x14ac:dyDescent="0.2">
      <c r="F118" s="35"/>
    </row>
    <row r="119" spans="6:6" x14ac:dyDescent="0.2">
      <c r="F119" s="35"/>
    </row>
    <row r="120" spans="6:6" x14ac:dyDescent="0.2">
      <c r="F120" s="35"/>
    </row>
    <row r="121" spans="6:6" x14ac:dyDescent="0.2">
      <c r="F121" s="35"/>
    </row>
    <row r="122" spans="6:6" x14ac:dyDescent="0.2">
      <c r="F122" s="35"/>
    </row>
    <row r="123" spans="6:6" x14ac:dyDescent="0.2">
      <c r="F123" s="35"/>
    </row>
    <row r="124" spans="6:6" x14ac:dyDescent="0.2">
      <c r="F124" s="35"/>
    </row>
    <row r="125" spans="6:6" x14ac:dyDescent="0.2">
      <c r="F125" s="35"/>
    </row>
    <row r="126" spans="6:6" x14ac:dyDescent="0.2">
      <c r="F126" s="35"/>
    </row>
    <row r="127" spans="6:6" x14ac:dyDescent="0.2">
      <c r="F127" s="35"/>
    </row>
    <row r="128" spans="6:6" x14ac:dyDescent="0.2">
      <c r="F128" s="35"/>
    </row>
    <row r="129" spans="6:6" x14ac:dyDescent="0.2">
      <c r="F129" s="35"/>
    </row>
  </sheetData>
  <mergeCells count="4">
    <mergeCell ref="A20:F20"/>
    <mergeCell ref="A4:F4"/>
    <mergeCell ref="A39:F39"/>
    <mergeCell ref="A1:H1"/>
  </mergeCells>
  <phoneticPr fontId="3" type="noConversion"/>
  <printOptions horizontalCentered="1"/>
  <pageMargins left="0.78740157480314965" right="0.78740157480314965" top="0" bottom="0" header="0.51181102362204722" footer="0.51181102362204722"/>
  <pageSetup paperSize="9" orientation="portrait" r:id="rId1"/>
  <headerFooter alignWithMargins="0">
    <oddHeader>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Munka17">
    <pageSetUpPr fitToPage="1"/>
  </sheetPr>
  <dimension ref="A1:J23"/>
  <sheetViews>
    <sheetView workbookViewId="0">
      <selection activeCell="F14" sqref="F14"/>
    </sheetView>
  </sheetViews>
  <sheetFormatPr defaultRowHeight="12.75" x14ac:dyDescent="0.2"/>
  <cols>
    <col min="1" max="1" width="3.42578125" customWidth="1"/>
    <col min="6" max="6" width="11.85546875" bestFit="1" customWidth="1"/>
    <col min="7" max="7" width="11.85546875" customWidth="1"/>
    <col min="9" max="9" width="6.85546875" style="61" customWidth="1"/>
    <col min="10" max="10" width="14.140625" style="65" bestFit="1" customWidth="1"/>
  </cols>
  <sheetData>
    <row r="1" spans="1:10" ht="30" customHeight="1" x14ac:dyDescent="0.2">
      <c r="A1" s="2759" t="s">
        <v>539</v>
      </c>
      <c r="B1" s="2760"/>
      <c r="C1" s="2760"/>
      <c r="D1" s="2760"/>
      <c r="E1" s="2760"/>
      <c r="F1" s="2760"/>
      <c r="G1" s="2760"/>
      <c r="H1" s="2760"/>
      <c r="I1" s="2760"/>
      <c r="J1" s="2761"/>
    </row>
    <row r="2" spans="1:10" ht="3.75" customHeight="1" x14ac:dyDescent="0.2">
      <c r="A2" s="118"/>
      <c r="J2" s="144"/>
    </row>
    <row r="3" spans="1:10" ht="15.75" customHeight="1" x14ac:dyDescent="0.2">
      <c r="A3" s="118"/>
      <c r="J3" s="144"/>
    </row>
    <row r="4" spans="1:10" ht="0.75" customHeight="1" thickBot="1" x14ac:dyDescent="0.25">
      <c r="A4" s="118"/>
      <c r="J4" s="144"/>
    </row>
    <row r="5" spans="1:10" x14ac:dyDescent="0.2">
      <c r="A5" s="145" t="s">
        <v>141</v>
      </c>
      <c r="B5" s="146"/>
      <c r="C5" s="146"/>
      <c r="D5" s="146"/>
      <c r="E5" s="146"/>
      <c r="F5" s="186"/>
      <c r="G5" s="186"/>
      <c r="H5" s="186"/>
      <c r="I5" s="186"/>
      <c r="J5" s="187"/>
    </row>
    <row r="6" spans="1:10" ht="13.5" thickBot="1" x14ac:dyDescent="0.25">
      <c r="A6" s="147"/>
      <c r="B6" s="148"/>
      <c r="C6" s="148"/>
      <c r="D6" s="148"/>
      <c r="E6" s="148"/>
      <c r="F6" s="141"/>
      <c r="G6" s="141"/>
      <c r="H6" s="141"/>
      <c r="I6" s="141"/>
      <c r="J6" s="188"/>
    </row>
    <row r="7" spans="1:10" ht="13.5" thickBot="1" x14ac:dyDescent="0.25">
      <c r="A7" s="150"/>
      <c r="B7" s="35"/>
      <c r="C7" s="35"/>
      <c r="D7" s="35"/>
      <c r="E7" s="35"/>
      <c r="F7" s="61"/>
      <c r="G7" s="61"/>
      <c r="H7" s="61"/>
      <c r="J7" s="144"/>
    </row>
    <row r="8" spans="1:10" x14ac:dyDescent="0.2">
      <c r="A8" s="145" t="s">
        <v>61</v>
      </c>
      <c r="B8" s="146"/>
      <c r="C8" s="146"/>
      <c r="D8" s="146"/>
      <c r="E8" s="146"/>
      <c r="F8" s="186"/>
      <c r="G8" s="186"/>
      <c r="H8" s="186"/>
      <c r="I8" s="186"/>
      <c r="J8" s="187">
        <f>F10+F11+F13+F14</f>
        <v>15993</v>
      </c>
    </row>
    <row r="9" spans="1:10" x14ac:dyDescent="0.2">
      <c r="A9" s="150"/>
      <c r="B9" s="337" t="s">
        <v>57</v>
      </c>
      <c r="C9" s="35"/>
      <c r="D9" s="35"/>
      <c r="E9" s="35"/>
      <c r="F9" s="61"/>
      <c r="G9" s="61"/>
      <c r="H9" s="61"/>
      <c r="J9" s="144"/>
    </row>
    <row r="10" spans="1:10" x14ac:dyDescent="0.2">
      <c r="A10" s="150"/>
      <c r="B10" s="35"/>
      <c r="C10" s="35" t="s">
        <v>58</v>
      </c>
      <c r="D10" s="35"/>
      <c r="E10" s="35"/>
      <c r="F10" s="190">
        <v>15993</v>
      </c>
      <c r="G10" s="61"/>
      <c r="H10" s="61"/>
      <c r="J10" s="144"/>
    </row>
    <row r="11" spans="1:10" x14ac:dyDescent="0.2">
      <c r="A11" s="150"/>
      <c r="B11" s="35"/>
      <c r="C11" s="35" t="s">
        <v>59</v>
      </c>
      <c r="D11" s="35"/>
      <c r="E11" s="35"/>
      <c r="F11" s="190">
        <v>0</v>
      </c>
      <c r="G11" s="61"/>
      <c r="H11" s="61"/>
      <c r="J11" s="144"/>
    </row>
    <row r="12" spans="1:10" x14ac:dyDescent="0.2">
      <c r="A12" s="150"/>
      <c r="B12" s="337" t="s">
        <v>60</v>
      </c>
      <c r="C12" s="35"/>
      <c r="D12" s="35"/>
      <c r="E12" s="35"/>
      <c r="F12" s="190"/>
      <c r="G12" s="61"/>
      <c r="H12" s="61"/>
      <c r="J12" s="144"/>
    </row>
    <row r="13" spans="1:10" x14ac:dyDescent="0.2">
      <c r="A13" s="150"/>
      <c r="B13" s="35"/>
      <c r="C13" s="35" t="s">
        <v>58</v>
      </c>
      <c r="D13" s="35"/>
      <c r="E13" s="35"/>
      <c r="F13" s="190"/>
      <c r="G13" s="61"/>
      <c r="H13" s="61"/>
      <c r="J13" s="144"/>
    </row>
    <row r="14" spans="1:10" ht="13.5" thickBot="1" x14ac:dyDescent="0.25">
      <c r="A14" s="147"/>
      <c r="B14" s="148"/>
      <c r="C14" s="148" t="s">
        <v>59</v>
      </c>
      <c r="D14" s="148"/>
      <c r="E14" s="148"/>
      <c r="F14" s="191"/>
      <c r="G14" s="141"/>
      <c r="H14" s="141"/>
      <c r="I14" s="141"/>
      <c r="J14" s="188"/>
    </row>
    <row r="15" spans="1:10" ht="13.5" thickBot="1" x14ac:dyDescent="0.25">
      <c r="A15" s="150"/>
      <c r="B15" s="35"/>
      <c r="C15" s="35"/>
      <c r="D15" s="35"/>
      <c r="E15" s="35"/>
      <c r="F15" s="61"/>
      <c r="G15" s="61"/>
      <c r="H15" s="61"/>
      <c r="J15" s="144"/>
    </row>
    <row r="16" spans="1:10" x14ac:dyDescent="0.2">
      <c r="A16" s="145" t="s">
        <v>142</v>
      </c>
      <c r="B16" s="146"/>
      <c r="C16" s="146"/>
      <c r="D16" s="146"/>
      <c r="E16" s="146"/>
      <c r="F16" s="186"/>
      <c r="G16" s="186"/>
      <c r="H16" s="186"/>
      <c r="I16" s="186"/>
      <c r="J16" s="187">
        <f>I17</f>
        <v>0</v>
      </c>
    </row>
    <row r="17" spans="1:10" ht="13.5" thickBot="1" x14ac:dyDescent="0.25">
      <c r="A17" s="147"/>
      <c r="B17" s="148"/>
      <c r="C17" s="148"/>
      <c r="D17" s="148"/>
      <c r="E17" s="148"/>
      <c r="F17" s="141"/>
      <c r="G17" s="141"/>
      <c r="H17" s="141"/>
      <c r="I17" s="192"/>
      <c r="J17" s="188"/>
    </row>
    <row r="18" spans="1:10" ht="0.75" customHeight="1" x14ac:dyDescent="0.2">
      <c r="A18" s="150"/>
      <c r="B18" s="35"/>
      <c r="C18" s="35"/>
      <c r="D18" s="35"/>
      <c r="E18" s="35"/>
      <c r="F18" s="61"/>
      <c r="G18" s="61"/>
      <c r="H18" s="61"/>
      <c r="J18" s="144"/>
    </row>
    <row r="19" spans="1:10" ht="0.75" customHeight="1" thickBot="1" x14ac:dyDescent="0.25">
      <c r="A19" s="150"/>
      <c r="B19" s="35"/>
      <c r="C19" s="35"/>
      <c r="D19" s="35"/>
      <c r="E19" s="35"/>
      <c r="F19" s="61"/>
      <c r="G19" s="61"/>
      <c r="H19" s="61"/>
      <c r="J19" s="144"/>
    </row>
    <row r="20" spans="1:10" x14ac:dyDescent="0.2">
      <c r="A20" s="145" t="s">
        <v>143</v>
      </c>
      <c r="B20" s="152"/>
      <c r="C20" s="152"/>
      <c r="D20" s="152"/>
      <c r="E20" s="152"/>
      <c r="F20" s="189"/>
      <c r="G20" s="189"/>
      <c r="H20" s="189"/>
      <c r="I20" s="189"/>
      <c r="J20" s="187">
        <v>0</v>
      </c>
    </row>
    <row r="21" spans="1:10" ht="13.5" thickBot="1" x14ac:dyDescent="0.25">
      <c r="A21" s="147"/>
      <c r="B21" s="148"/>
      <c r="C21" s="203"/>
      <c r="D21" s="148"/>
      <c r="E21" s="148"/>
      <c r="F21" s="148"/>
      <c r="G21" s="148"/>
      <c r="H21" s="192"/>
      <c r="I21" s="148"/>
      <c r="J21" s="149"/>
    </row>
    <row r="22" spans="1:10" ht="0.75" customHeight="1" thickBot="1" x14ac:dyDescent="0.25">
      <c r="A22" s="150"/>
      <c r="B22" s="35"/>
      <c r="C22" s="35"/>
      <c r="D22" s="35"/>
      <c r="E22" s="35"/>
      <c r="F22" s="35"/>
      <c r="G22" s="35"/>
      <c r="H22" s="35"/>
      <c r="I22" s="35"/>
      <c r="J22" s="151"/>
    </row>
    <row r="23" spans="1:10" ht="26.25" customHeight="1" thickBot="1" x14ac:dyDescent="0.25">
      <c r="A23" s="2756" t="s">
        <v>67</v>
      </c>
      <c r="B23" s="2757"/>
      <c r="C23" s="2757"/>
      <c r="D23" s="2757"/>
      <c r="E23" s="2757"/>
      <c r="F23" s="2757"/>
      <c r="G23" s="2757"/>
      <c r="H23" s="2757"/>
      <c r="I23" s="2757"/>
      <c r="J23" s="2758"/>
    </row>
  </sheetData>
  <mergeCells count="2">
    <mergeCell ref="A23:J23"/>
    <mergeCell ref="A1:J1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Header>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U71"/>
  <sheetViews>
    <sheetView workbookViewId="0">
      <selection activeCell="A11" sqref="A11"/>
    </sheetView>
  </sheetViews>
  <sheetFormatPr defaultRowHeight="12.75" x14ac:dyDescent="0.2"/>
  <cols>
    <col min="1" max="1" width="33.42578125" customWidth="1"/>
    <col min="2" max="8" width="11.7109375" customWidth="1"/>
    <col min="9" max="9" width="7.85546875" customWidth="1"/>
  </cols>
  <sheetData>
    <row r="1" spans="1:21" s="39" customFormat="1" ht="27.75" customHeight="1" x14ac:dyDescent="0.2">
      <c r="A1" s="2762" t="s">
        <v>540</v>
      </c>
      <c r="B1" s="2763"/>
      <c r="C1" s="2763"/>
      <c r="D1" s="2763"/>
      <c r="E1" s="2763"/>
      <c r="F1" s="2763"/>
      <c r="G1" s="2763"/>
      <c r="H1" s="2763"/>
      <c r="I1" s="2763"/>
      <c r="J1" s="2763"/>
    </row>
    <row r="2" spans="1:21" s="39" customFormat="1" ht="0.75" customHeight="1" x14ac:dyDescent="0.2">
      <c r="A2" s="36" t="s">
        <v>126</v>
      </c>
    </row>
    <row r="3" spans="1:21" ht="0.75" customHeight="1" x14ac:dyDescent="0.25">
      <c r="A3" s="57"/>
      <c r="B3" s="57"/>
      <c r="C3" s="57"/>
      <c r="D3" s="57"/>
      <c r="E3" s="57"/>
      <c r="F3" s="57"/>
      <c r="G3" s="57"/>
      <c r="H3" s="57"/>
      <c r="I3" s="57"/>
      <c r="J3" s="57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</row>
    <row r="4" spans="1:21" ht="16.5" thickBot="1" x14ac:dyDescent="0.3">
      <c r="A4" s="193"/>
      <c r="B4" s="193"/>
      <c r="C4" s="193"/>
      <c r="D4" s="193"/>
      <c r="E4" s="193"/>
      <c r="F4" s="193"/>
      <c r="G4" s="193"/>
      <c r="H4" s="193"/>
      <c r="I4" s="193"/>
      <c r="J4" s="193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</row>
    <row r="5" spans="1:21" ht="16.5" thickBot="1" x14ac:dyDescent="0.3">
      <c r="A5" s="200" t="s">
        <v>145</v>
      </c>
      <c r="B5" s="201"/>
      <c r="C5" s="201"/>
      <c r="D5" s="201"/>
      <c r="E5" s="200"/>
      <c r="F5" s="208"/>
      <c r="G5" s="193"/>
      <c r="H5" s="193"/>
      <c r="I5" s="193"/>
      <c r="J5" s="193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</row>
    <row r="6" spans="1:21" ht="16.5" customHeight="1" thickBot="1" x14ac:dyDescent="0.3">
      <c r="A6" s="202"/>
      <c r="B6" s="202"/>
      <c r="C6" s="202"/>
      <c r="D6" s="202"/>
      <c r="E6" s="202"/>
      <c r="F6" s="207"/>
      <c r="G6" s="193"/>
      <c r="H6" s="193"/>
      <c r="I6" s="193"/>
      <c r="J6" s="193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</row>
    <row r="7" spans="1:21" ht="0.75" customHeight="1" x14ac:dyDescent="0.25">
      <c r="A7" s="193"/>
      <c r="B7" s="193"/>
      <c r="C7" s="193"/>
      <c r="D7" s="193"/>
      <c r="E7" s="193"/>
      <c r="F7" s="193"/>
      <c r="G7" s="193"/>
      <c r="H7" s="193"/>
      <c r="I7" s="193"/>
      <c r="J7" s="193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</row>
    <row r="8" spans="1:21" s="56" customFormat="1" ht="8.25" customHeight="1" x14ac:dyDescent="0.25">
      <c r="A8" s="194"/>
      <c r="B8" s="194"/>
      <c r="C8" s="194"/>
      <c r="D8" s="194"/>
      <c r="E8" s="194"/>
      <c r="F8" s="194"/>
      <c r="G8" s="195"/>
      <c r="H8" s="195"/>
      <c r="I8" s="195"/>
      <c r="J8" s="195"/>
    </row>
    <row r="9" spans="1:21" ht="15.75" x14ac:dyDescent="0.25">
      <c r="A9" s="66"/>
      <c r="B9" s="66"/>
      <c r="C9" s="66"/>
      <c r="D9" s="66"/>
      <c r="E9" s="66"/>
      <c r="F9" s="66"/>
      <c r="G9" s="66"/>
      <c r="H9" s="66"/>
      <c r="I9" s="66"/>
      <c r="J9" s="66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</row>
    <row r="10" spans="1:21" ht="34.5" customHeight="1" x14ac:dyDescent="0.25">
      <c r="A10" s="2764" t="s">
        <v>1510</v>
      </c>
      <c r="B10" s="2765"/>
      <c r="C10" s="2765"/>
      <c r="D10" s="2765"/>
      <c r="E10" s="2765"/>
      <c r="F10" s="2765"/>
      <c r="G10" s="2765"/>
      <c r="H10" s="2765"/>
      <c r="I10" s="2765"/>
      <c r="J10" s="66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</row>
    <row r="11" spans="1:21" ht="15.75" x14ac:dyDescent="0.25">
      <c r="A11" s="66"/>
      <c r="B11" s="66"/>
      <c r="C11" s="66"/>
      <c r="D11" s="66"/>
      <c r="E11" s="66"/>
      <c r="F11" s="66"/>
      <c r="G11" s="66"/>
      <c r="H11" s="66"/>
      <c r="I11" s="66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</row>
    <row r="12" spans="1:21" ht="15.75" x14ac:dyDescent="0.25">
      <c r="A12" s="66"/>
      <c r="B12" s="66"/>
      <c r="C12" s="66"/>
      <c r="D12" s="66"/>
      <c r="E12" s="66"/>
      <c r="F12" s="66"/>
      <c r="G12" s="66"/>
      <c r="H12" s="66"/>
      <c r="I12" s="66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</row>
    <row r="13" spans="1:21" ht="15.75" x14ac:dyDescent="0.25">
      <c r="A13" s="66"/>
      <c r="B13" s="66"/>
      <c r="C13" s="66"/>
      <c r="D13" s="66"/>
      <c r="E13" s="66"/>
      <c r="F13" s="66"/>
      <c r="G13" s="66"/>
      <c r="H13" s="66"/>
      <c r="I13" s="66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</row>
    <row r="14" spans="1:21" ht="15.75" x14ac:dyDescent="0.25">
      <c r="A14" s="66"/>
      <c r="B14" s="66"/>
      <c r="C14" s="66"/>
      <c r="D14" s="66"/>
      <c r="E14" s="66"/>
      <c r="F14" s="66"/>
      <c r="G14" s="66"/>
      <c r="H14" s="66"/>
      <c r="I14" s="66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</row>
    <row r="15" spans="1:21" x14ac:dyDescent="0.2">
      <c r="A15" s="66"/>
      <c r="B15" s="66"/>
      <c r="C15" s="66"/>
      <c r="D15" s="66"/>
      <c r="E15" s="66"/>
      <c r="F15" s="66"/>
      <c r="G15" s="66"/>
      <c r="H15" s="66"/>
      <c r="I15" s="66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</row>
    <row r="16" spans="1:21" x14ac:dyDescent="0.2">
      <c r="A16" s="66"/>
      <c r="B16" s="66"/>
      <c r="C16" s="66"/>
      <c r="D16" s="66"/>
      <c r="E16" s="66"/>
      <c r="F16" s="66"/>
      <c r="G16" s="66"/>
      <c r="H16" s="66"/>
      <c r="I16" s="66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</row>
    <row r="17" spans="1:21" x14ac:dyDescent="0.2">
      <c r="A17" s="66"/>
      <c r="B17" s="66"/>
      <c r="C17" s="66"/>
      <c r="D17" s="66"/>
      <c r="E17" s="66"/>
      <c r="F17" s="66"/>
      <c r="G17" s="66"/>
      <c r="H17" s="66"/>
      <c r="I17" s="66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</row>
    <row r="18" spans="1:21" x14ac:dyDescent="0.2">
      <c r="A18" s="66"/>
      <c r="B18" s="66"/>
      <c r="C18" s="66"/>
      <c r="D18" s="66"/>
      <c r="E18" s="66"/>
      <c r="F18" s="66"/>
      <c r="G18" s="66"/>
      <c r="H18" s="66"/>
      <c r="I18" s="66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</row>
    <row r="19" spans="1:21" x14ac:dyDescent="0.2">
      <c r="A19" s="66"/>
      <c r="B19" s="66"/>
      <c r="C19" s="66"/>
      <c r="D19" s="66"/>
      <c r="E19" s="66"/>
      <c r="F19" s="66"/>
      <c r="G19" s="66"/>
      <c r="H19" s="66"/>
      <c r="I19" s="66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</row>
    <row r="20" spans="1:21" x14ac:dyDescent="0.2">
      <c r="A20" s="174"/>
      <c r="B20" s="66"/>
      <c r="C20" s="66"/>
      <c r="D20" s="66"/>
      <c r="E20" s="66"/>
      <c r="F20" s="174"/>
      <c r="G20" s="174"/>
      <c r="H20" s="174"/>
      <c r="I20" s="174"/>
    </row>
    <row r="21" spans="1:21" x14ac:dyDescent="0.2">
      <c r="A21" s="174"/>
      <c r="B21" s="66"/>
      <c r="C21" s="66"/>
      <c r="D21" s="66"/>
      <c r="E21" s="66"/>
      <c r="F21" s="174"/>
      <c r="G21" s="174"/>
      <c r="H21" s="174"/>
      <c r="I21" s="174"/>
    </row>
    <row r="22" spans="1:21" x14ac:dyDescent="0.2">
      <c r="A22" s="174"/>
      <c r="B22" s="66"/>
      <c r="C22" s="66"/>
      <c r="D22" s="66"/>
      <c r="E22" s="66"/>
      <c r="F22" s="174"/>
      <c r="G22" s="174"/>
      <c r="H22" s="174"/>
      <c r="I22" s="174"/>
    </row>
    <row r="23" spans="1:21" x14ac:dyDescent="0.2">
      <c r="A23" s="174"/>
      <c r="B23" s="66"/>
      <c r="C23" s="66"/>
      <c r="D23" s="66"/>
      <c r="E23" s="66"/>
      <c r="F23" s="174"/>
      <c r="G23" s="174"/>
      <c r="H23" s="174"/>
      <c r="I23" s="174"/>
    </row>
    <row r="24" spans="1:21" x14ac:dyDescent="0.2">
      <c r="A24" s="174"/>
      <c r="B24" s="66"/>
      <c r="C24" s="66"/>
      <c r="D24" s="66"/>
      <c r="E24" s="66"/>
      <c r="F24" s="174"/>
      <c r="G24" s="174"/>
      <c r="H24" s="174"/>
      <c r="I24" s="174"/>
    </row>
    <row r="25" spans="1:21" x14ac:dyDescent="0.2">
      <c r="A25" s="174"/>
      <c r="B25" s="66"/>
      <c r="C25" s="66"/>
      <c r="D25" s="66"/>
      <c r="E25" s="66"/>
      <c r="F25" s="174"/>
      <c r="G25" s="174"/>
      <c r="H25" s="174"/>
      <c r="I25" s="174"/>
    </row>
    <row r="26" spans="1:21" x14ac:dyDescent="0.2">
      <c r="A26" s="174"/>
      <c r="B26" s="66"/>
      <c r="C26" s="66"/>
      <c r="D26" s="66"/>
      <c r="E26" s="66"/>
      <c r="F26" s="174"/>
      <c r="G26" s="174"/>
      <c r="H26" s="174"/>
      <c r="I26" s="174"/>
    </row>
    <row r="27" spans="1:21" x14ac:dyDescent="0.2">
      <c r="A27" s="174"/>
      <c r="B27" s="66"/>
      <c r="C27" s="66"/>
      <c r="D27" s="66"/>
      <c r="E27" s="66"/>
      <c r="F27" s="174"/>
      <c r="G27" s="174"/>
      <c r="H27" s="174"/>
      <c r="I27" s="174"/>
    </row>
    <row r="28" spans="1:21" x14ac:dyDescent="0.2">
      <c r="A28" s="174"/>
      <c r="B28" s="66"/>
      <c r="C28" s="66"/>
      <c r="D28" s="66"/>
      <c r="E28" s="66"/>
      <c r="F28" s="174"/>
      <c r="G28" s="174"/>
      <c r="H28" s="174"/>
      <c r="I28" s="174"/>
    </row>
    <row r="29" spans="1:21" x14ac:dyDescent="0.2">
      <c r="A29" s="174"/>
      <c r="B29" s="66"/>
      <c r="C29" s="174"/>
      <c r="D29" s="174"/>
      <c r="E29" s="174"/>
      <c r="F29" s="174"/>
      <c r="G29" s="174"/>
      <c r="H29" s="174"/>
      <c r="I29" s="174"/>
    </row>
    <row r="30" spans="1:21" x14ac:dyDescent="0.2">
      <c r="A30" s="174"/>
      <c r="B30" s="174"/>
      <c r="C30" s="174"/>
      <c r="D30" s="174"/>
      <c r="E30" s="174"/>
      <c r="F30" s="174"/>
      <c r="G30" s="174"/>
      <c r="H30" s="174"/>
      <c r="I30" s="174"/>
    </row>
    <row r="31" spans="1:21" x14ac:dyDescent="0.2">
      <c r="A31" s="174"/>
      <c r="B31" s="174"/>
      <c r="C31" s="174"/>
      <c r="D31" s="174"/>
      <c r="E31" s="174"/>
      <c r="F31" s="174"/>
      <c r="G31" s="174"/>
      <c r="H31" s="174"/>
      <c r="I31" s="174"/>
    </row>
    <row r="32" spans="1:21" x14ac:dyDescent="0.2">
      <c r="A32" s="174"/>
      <c r="B32" s="174"/>
      <c r="C32" s="174"/>
      <c r="D32" s="174"/>
      <c r="E32" s="174"/>
      <c r="F32" s="174"/>
      <c r="G32" s="174"/>
      <c r="H32" s="174"/>
      <c r="I32" s="174"/>
    </row>
    <row r="33" spans="1:9" x14ac:dyDescent="0.2">
      <c r="A33" s="174"/>
      <c r="B33" s="174"/>
      <c r="C33" s="174"/>
      <c r="D33" s="174"/>
      <c r="E33" s="174"/>
      <c r="F33" s="174"/>
      <c r="G33" s="174"/>
      <c r="H33" s="174"/>
      <c r="I33" s="174"/>
    </row>
    <row r="34" spans="1:9" x14ac:dyDescent="0.2">
      <c r="A34" s="174"/>
      <c r="B34" s="174"/>
      <c r="C34" s="174"/>
      <c r="D34" s="174"/>
      <c r="E34" s="174"/>
      <c r="F34" s="174"/>
      <c r="G34" s="174"/>
      <c r="H34" s="174"/>
      <c r="I34" s="174"/>
    </row>
    <row r="35" spans="1:9" x14ac:dyDescent="0.2">
      <c r="A35" s="174"/>
      <c r="B35" s="174"/>
      <c r="C35" s="174"/>
      <c r="D35" s="174"/>
      <c r="E35" s="174"/>
      <c r="F35" s="174"/>
      <c r="G35" s="174"/>
      <c r="H35" s="174"/>
      <c r="I35" s="174"/>
    </row>
    <row r="36" spans="1:9" x14ac:dyDescent="0.2">
      <c r="A36" s="174"/>
      <c r="B36" s="174"/>
      <c r="C36" s="174"/>
      <c r="D36" s="174"/>
      <c r="E36" s="174"/>
      <c r="F36" s="174"/>
      <c r="G36" s="174"/>
      <c r="H36" s="174"/>
      <c r="I36" s="174"/>
    </row>
    <row r="37" spans="1:9" x14ac:dyDescent="0.2">
      <c r="A37" s="174"/>
      <c r="B37" s="174"/>
      <c r="C37" s="174"/>
      <c r="D37" s="174"/>
      <c r="E37" s="174"/>
      <c r="F37" s="174"/>
      <c r="G37" s="174"/>
      <c r="H37" s="174"/>
      <c r="I37" s="174"/>
    </row>
    <row r="38" spans="1:9" x14ac:dyDescent="0.2">
      <c r="A38" s="174"/>
      <c r="B38" s="174"/>
      <c r="C38" s="174"/>
      <c r="D38" s="174"/>
      <c r="E38" s="174"/>
      <c r="F38" s="174"/>
      <c r="G38" s="174"/>
      <c r="H38" s="174"/>
      <c r="I38" s="174"/>
    </row>
    <row r="39" spans="1:9" x14ac:dyDescent="0.2">
      <c r="A39" s="174"/>
      <c r="B39" s="174"/>
      <c r="C39" s="174"/>
      <c r="D39" s="174"/>
      <c r="E39" s="174"/>
      <c r="F39" s="174"/>
      <c r="G39" s="174"/>
      <c r="H39" s="174"/>
      <c r="I39" s="174"/>
    </row>
    <row r="40" spans="1:9" x14ac:dyDescent="0.2">
      <c r="A40" s="174"/>
      <c r="B40" s="174"/>
      <c r="C40" s="174"/>
      <c r="D40" s="174"/>
      <c r="E40" s="174"/>
      <c r="F40" s="174"/>
      <c r="G40" s="174"/>
      <c r="H40" s="174"/>
      <c r="I40" s="174"/>
    </row>
    <row r="41" spans="1:9" x14ac:dyDescent="0.2">
      <c r="A41" s="174"/>
      <c r="B41" s="174"/>
      <c r="C41" s="174"/>
      <c r="D41" s="174"/>
      <c r="E41" s="174"/>
      <c r="F41" s="174"/>
      <c r="G41" s="174"/>
      <c r="H41" s="174"/>
      <c r="I41" s="174"/>
    </row>
    <row r="42" spans="1:9" x14ac:dyDescent="0.2">
      <c r="A42" s="174"/>
      <c r="B42" s="174"/>
      <c r="C42" s="174"/>
      <c r="D42" s="174"/>
      <c r="E42" s="174"/>
      <c r="F42" s="174"/>
      <c r="G42" s="174"/>
      <c r="H42" s="174"/>
      <c r="I42" s="174"/>
    </row>
    <row r="43" spans="1:9" x14ac:dyDescent="0.2">
      <c r="A43" s="174"/>
      <c r="B43" s="174"/>
      <c r="C43" s="174"/>
      <c r="D43" s="174"/>
      <c r="E43" s="174"/>
      <c r="F43" s="174"/>
      <c r="G43" s="174"/>
      <c r="H43" s="174"/>
      <c r="I43" s="174"/>
    </row>
    <row r="44" spans="1:9" x14ac:dyDescent="0.2">
      <c r="A44" s="174"/>
      <c r="B44" s="174"/>
      <c r="C44" s="174"/>
      <c r="D44" s="174"/>
      <c r="E44" s="174"/>
      <c r="F44" s="174"/>
      <c r="G44" s="174"/>
      <c r="H44" s="174"/>
      <c r="I44" s="174"/>
    </row>
    <row r="45" spans="1:9" x14ac:dyDescent="0.2">
      <c r="A45" s="174"/>
      <c r="B45" s="174"/>
      <c r="C45" s="174"/>
      <c r="D45" s="174"/>
      <c r="E45" s="174"/>
      <c r="F45" s="174"/>
      <c r="G45" s="174"/>
      <c r="H45" s="174"/>
      <c r="I45" s="174"/>
    </row>
    <row r="46" spans="1:9" x14ac:dyDescent="0.2">
      <c r="A46" s="174"/>
      <c r="B46" s="174"/>
      <c r="C46" s="174"/>
      <c r="D46" s="174"/>
      <c r="E46" s="174"/>
      <c r="F46" s="174"/>
      <c r="G46" s="174"/>
      <c r="H46" s="174"/>
      <c r="I46" s="174"/>
    </row>
    <row r="47" spans="1:9" x14ac:dyDescent="0.2">
      <c r="A47" s="174"/>
      <c r="B47" s="174"/>
      <c r="C47" s="174"/>
      <c r="D47" s="174"/>
      <c r="E47" s="174"/>
      <c r="F47" s="174"/>
      <c r="G47" s="174"/>
      <c r="H47" s="174"/>
      <c r="I47" s="174"/>
    </row>
    <row r="48" spans="1:9" x14ac:dyDescent="0.2">
      <c r="A48" s="174"/>
      <c r="B48" s="174"/>
      <c r="C48" s="174"/>
      <c r="D48" s="174"/>
      <c r="E48" s="174"/>
      <c r="F48" s="174"/>
      <c r="G48" s="174"/>
      <c r="H48" s="174"/>
      <c r="I48" s="174"/>
    </row>
    <row r="49" spans="1:9" x14ac:dyDescent="0.2">
      <c r="A49" s="174"/>
      <c r="B49" s="174"/>
      <c r="C49" s="174"/>
      <c r="D49" s="174"/>
      <c r="E49" s="174"/>
      <c r="F49" s="174"/>
      <c r="G49" s="174"/>
      <c r="H49" s="174"/>
      <c r="I49" s="174"/>
    </row>
    <row r="50" spans="1:9" x14ac:dyDescent="0.2">
      <c r="A50" s="174"/>
      <c r="B50" s="174"/>
      <c r="C50" s="174"/>
      <c r="D50" s="174"/>
      <c r="E50" s="174"/>
      <c r="F50" s="174"/>
      <c r="G50" s="174"/>
      <c r="H50" s="174"/>
      <c r="I50" s="174"/>
    </row>
    <row r="51" spans="1:9" x14ac:dyDescent="0.2">
      <c r="A51" s="174"/>
      <c r="B51" s="174"/>
      <c r="C51" s="174"/>
      <c r="D51" s="174"/>
      <c r="E51" s="174"/>
      <c r="F51" s="174"/>
      <c r="G51" s="174"/>
      <c r="H51" s="174"/>
      <c r="I51" s="174"/>
    </row>
    <row r="52" spans="1:9" x14ac:dyDescent="0.2">
      <c r="A52" s="174"/>
      <c r="B52" s="174"/>
      <c r="C52" s="174"/>
      <c r="D52" s="174"/>
      <c r="E52" s="174"/>
      <c r="F52" s="174"/>
      <c r="G52" s="174"/>
      <c r="H52" s="174"/>
      <c r="I52" s="174"/>
    </row>
    <row r="53" spans="1:9" x14ac:dyDescent="0.2">
      <c r="A53" s="174"/>
      <c r="B53" s="174"/>
      <c r="C53" s="174"/>
      <c r="D53" s="174"/>
      <c r="E53" s="174"/>
      <c r="F53" s="174"/>
      <c r="G53" s="174"/>
      <c r="H53" s="174"/>
      <c r="I53" s="174"/>
    </row>
    <row r="54" spans="1:9" x14ac:dyDescent="0.2">
      <c r="A54" s="174"/>
      <c r="B54" s="174"/>
      <c r="C54" s="174"/>
      <c r="D54" s="174"/>
      <c r="E54" s="174"/>
      <c r="F54" s="174"/>
      <c r="G54" s="174"/>
      <c r="H54" s="174"/>
      <c r="I54" s="174"/>
    </row>
    <row r="55" spans="1:9" x14ac:dyDescent="0.2">
      <c r="A55" s="174"/>
      <c r="B55" s="174"/>
      <c r="C55" s="174"/>
      <c r="D55" s="174"/>
      <c r="E55" s="174"/>
      <c r="F55" s="174"/>
      <c r="G55" s="174"/>
      <c r="H55" s="174"/>
      <c r="I55" s="174"/>
    </row>
    <row r="56" spans="1:9" x14ac:dyDescent="0.2">
      <c r="A56" s="174"/>
      <c r="B56" s="174"/>
      <c r="C56" s="174"/>
      <c r="D56" s="174"/>
      <c r="E56" s="174"/>
      <c r="F56" s="174"/>
      <c r="G56" s="174"/>
      <c r="H56" s="174"/>
      <c r="I56" s="174"/>
    </row>
    <row r="57" spans="1:9" x14ac:dyDescent="0.2">
      <c r="A57" s="174"/>
      <c r="B57" s="174"/>
      <c r="C57" s="174"/>
      <c r="D57" s="174"/>
      <c r="E57" s="174"/>
      <c r="F57" s="174"/>
      <c r="G57" s="174"/>
      <c r="H57" s="174"/>
      <c r="I57" s="174"/>
    </row>
    <row r="58" spans="1:9" x14ac:dyDescent="0.2">
      <c r="A58" s="174"/>
      <c r="B58" s="174"/>
      <c r="C58" s="174"/>
      <c r="D58" s="174"/>
      <c r="E58" s="174"/>
      <c r="F58" s="174"/>
      <c r="G58" s="174"/>
      <c r="H58" s="174"/>
      <c r="I58" s="174"/>
    </row>
    <row r="59" spans="1:9" x14ac:dyDescent="0.2">
      <c r="A59" s="174"/>
      <c r="B59" s="174"/>
      <c r="C59" s="174"/>
      <c r="D59" s="174"/>
      <c r="E59" s="174"/>
      <c r="F59" s="174"/>
      <c r="G59" s="174"/>
      <c r="H59" s="174"/>
      <c r="I59" s="174"/>
    </row>
    <row r="60" spans="1:9" x14ac:dyDescent="0.2">
      <c r="A60" s="174"/>
      <c r="B60" s="174"/>
      <c r="C60" s="174"/>
      <c r="D60" s="174"/>
      <c r="E60" s="174"/>
      <c r="F60" s="174"/>
      <c r="G60" s="174"/>
      <c r="H60" s="174"/>
      <c r="I60" s="174"/>
    </row>
    <row r="61" spans="1:9" x14ac:dyDescent="0.2">
      <c r="A61" s="174"/>
      <c r="B61" s="174"/>
      <c r="C61" s="174"/>
      <c r="D61" s="174"/>
      <c r="E61" s="174"/>
      <c r="F61" s="174"/>
      <c r="G61" s="174"/>
      <c r="H61" s="174"/>
      <c r="I61" s="174"/>
    </row>
    <row r="62" spans="1:9" x14ac:dyDescent="0.2">
      <c r="A62" s="174"/>
      <c r="B62" s="174"/>
      <c r="C62" s="174"/>
      <c r="D62" s="174"/>
      <c r="E62" s="174"/>
      <c r="F62" s="174"/>
      <c r="G62" s="174"/>
      <c r="H62" s="174"/>
      <c r="I62" s="174"/>
    </row>
    <row r="63" spans="1:9" x14ac:dyDescent="0.2">
      <c r="A63" s="174"/>
      <c r="B63" s="174"/>
      <c r="C63" s="174"/>
      <c r="D63" s="174"/>
      <c r="E63" s="174"/>
      <c r="F63" s="174"/>
      <c r="G63" s="174"/>
      <c r="H63" s="174"/>
      <c r="I63" s="174"/>
    </row>
    <row r="64" spans="1:9" x14ac:dyDescent="0.2">
      <c r="A64" s="174"/>
      <c r="B64" s="174"/>
      <c r="C64" s="174"/>
      <c r="D64" s="174"/>
      <c r="E64" s="174"/>
      <c r="F64" s="174"/>
      <c r="G64" s="174"/>
      <c r="H64" s="174"/>
      <c r="I64" s="174"/>
    </row>
    <row r="65" spans="1:9" x14ac:dyDescent="0.2">
      <c r="A65" s="174"/>
      <c r="B65" s="174"/>
      <c r="C65" s="174"/>
      <c r="D65" s="174"/>
      <c r="E65" s="174"/>
      <c r="F65" s="174"/>
      <c r="G65" s="174"/>
      <c r="H65" s="174"/>
      <c r="I65" s="174"/>
    </row>
    <row r="66" spans="1:9" x14ac:dyDescent="0.2">
      <c r="A66" s="174"/>
      <c r="B66" s="174"/>
      <c r="C66" s="174"/>
      <c r="D66" s="174"/>
      <c r="E66" s="174"/>
      <c r="F66" s="174"/>
      <c r="G66" s="174"/>
      <c r="H66" s="174"/>
      <c r="I66" s="174"/>
    </row>
    <row r="67" spans="1:9" x14ac:dyDescent="0.2">
      <c r="A67" s="174"/>
      <c r="B67" s="174"/>
      <c r="C67" s="174"/>
      <c r="D67" s="174"/>
      <c r="E67" s="174"/>
      <c r="F67" s="174"/>
      <c r="G67" s="174"/>
      <c r="H67" s="174"/>
      <c r="I67" s="174"/>
    </row>
    <row r="68" spans="1:9" x14ac:dyDescent="0.2">
      <c r="A68" s="174"/>
      <c r="B68" s="174"/>
      <c r="C68" s="174"/>
      <c r="D68" s="174"/>
      <c r="E68" s="174"/>
      <c r="F68" s="174"/>
      <c r="G68" s="174"/>
      <c r="H68" s="174"/>
      <c r="I68" s="174"/>
    </row>
    <row r="69" spans="1:9" x14ac:dyDescent="0.2">
      <c r="A69" s="174"/>
      <c r="B69" s="174"/>
      <c r="C69" s="174"/>
      <c r="D69" s="174"/>
      <c r="E69" s="174"/>
      <c r="F69" s="174"/>
      <c r="G69" s="174"/>
      <c r="H69" s="174"/>
      <c r="I69" s="174"/>
    </row>
    <row r="70" spans="1:9" x14ac:dyDescent="0.2">
      <c r="A70" s="174"/>
      <c r="B70" s="174"/>
      <c r="C70" s="174"/>
      <c r="D70" s="174"/>
      <c r="E70" s="174"/>
      <c r="F70" s="174"/>
      <c r="G70" s="174"/>
      <c r="H70" s="174"/>
      <c r="I70" s="174"/>
    </row>
    <row r="71" spans="1:9" x14ac:dyDescent="0.2">
      <c r="A71" s="174"/>
      <c r="B71" s="174"/>
      <c r="C71" s="174"/>
      <c r="D71" s="174"/>
      <c r="E71" s="174"/>
      <c r="F71" s="174"/>
      <c r="G71" s="174"/>
      <c r="H71" s="174"/>
      <c r="I71" s="174"/>
    </row>
  </sheetData>
  <mergeCells count="2">
    <mergeCell ref="A1:J1"/>
    <mergeCell ref="A10:I10"/>
  </mergeCells>
  <phoneticPr fontId="3" type="noConversion"/>
  <printOptions horizontalCentered="1"/>
  <pageMargins left="0.74803149606299213" right="0.74803149606299213" top="0.39370078740157483" bottom="0.39370078740157483" header="0.51181102362204722" footer="0.51181102362204722"/>
  <pageSetup paperSize="9" orientation="landscape" r:id="rId1"/>
  <headerFooter alignWithMargins="0">
    <oddHeader>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K19"/>
  <sheetViews>
    <sheetView workbookViewId="0">
      <selection activeCell="K12" sqref="K12"/>
    </sheetView>
  </sheetViews>
  <sheetFormatPr defaultRowHeight="12.75" x14ac:dyDescent="0.2"/>
  <cols>
    <col min="1" max="1" width="17.42578125" customWidth="1"/>
    <col min="2" max="2" width="11.28515625" customWidth="1"/>
    <col min="3" max="3" width="11.7109375" customWidth="1"/>
    <col min="4" max="4" width="12.140625" customWidth="1"/>
    <col min="5" max="5" width="11.7109375" customWidth="1"/>
    <col min="6" max="6" width="13.5703125" customWidth="1"/>
    <col min="7" max="7" width="11.28515625" customWidth="1"/>
    <col min="8" max="8" width="10.7109375" customWidth="1"/>
    <col min="9" max="9" width="17.42578125" customWidth="1"/>
    <col min="10" max="10" width="23.28515625" bestFit="1" customWidth="1"/>
    <col min="11" max="11" width="17.42578125" customWidth="1"/>
    <col min="13" max="13" width="14.85546875" customWidth="1"/>
  </cols>
  <sheetData>
    <row r="1" spans="1:11" ht="58.5" customHeight="1" x14ac:dyDescent="0.2">
      <c r="A1" s="2762" t="s">
        <v>541</v>
      </c>
      <c r="B1" s="2649"/>
      <c r="C1" s="2649"/>
      <c r="D1" s="2649"/>
      <c r="E1" s="2649"/>
      <c r="F1" s="2649"/>
      <c r="G1" s="2649"/>
      <c r="H1" s="2649"/>
      <c r="K1" s="6"/>
    </row>
    <row r="2" spans="1:11" x14ac:dyDescent="0.2">
      <c r="H2" t="s">
        <v>503</v>
      </c>
    </row>
    <row r="3" spans="1:11" ht="30" customHeight="1" x14ac:dyDescent="0.2">
      <c r="A3" s="2767" t="s">
        <v>320</v>
      </c>
      <c r="B3" s="2649"/>
      <c r="C3" s="2649"/>
      <c r="D3" s="2649"/>
      <c r="E3" s="2649"/>
      <c r="F3" s="2649"/>
      <c r="G3" s="2649"/>
      <c r="H3" s="2649"/>
    </row>
    <row r="6" spans="1:11" x14ac:dyDescent="0.2">
      <c r="A6" s="36"/>
      <c r="B6" s="36"/>
      <c r="C6" s="6"/>
      <c r="D6" s="36"/>
      <c r="E6" s="36"/>
      <c r="F6" s="36"/>
      <c r="G6" s="36"/>
      <c r="H6" s="36"/>
      <c r="I6" s="36"/>
    </row>
    <row r="7" spans="1:11" ht="38.25" customHeight="1" x14ac:dyDescent="0.2">
      <c r="A7" s="2763" t="s">
        <v>158</v>
      </c>
      <c r="B7" s="2766"/>
      <c r="C7" s="2766"/>
      <c r="D7" s="2766"/>
      <c r="E7" s="2766"/>
      <c r="F7" s="2766"/>
      <c r="G7" s="2766"/>
    </row>
    <row r="8" spans="1:11" s="2626" customFormat="1" ht="38.25" customHeight="1" x14ac:dyDescent="0.2">
      <c r="A8" s="2627"/>
      <c r="B8" s="2628"/>
      <c r="C8" s="2628"/>
      <c r="D8" s="2628"/>
      <c r="E8" s="2628"/>
      <c r="I8" s="2630" t="s">
        <v>1509</v>
      </c>
      <c r="J8" s="2630" t="s">
        <v>329</v>
      </c>
      <c r="K8" s="2147" t="s">
        <v>323</v>
      </c>
    </row>
    <row r="10" spans="1:11" x14ac:dyDescent="0.2">
      <c r="A10" s="36" t="s">
        <v>157</v>
      </c>
      <c r="B10" s="36"/>
      <c r="C10" s="36"/>
      <c r="D10" s="36"/>
      <c r="E10" s="36"/>
      <c r="I10" s="271">
        <f>SUM(I12:I16)</f>
        <v>853819000</v>
      </c>
      <c r="J10" s="271">
        <f>SUM(J12:J16)</f>
        <v>853819000</v>
      </c>
      <c r="K10" s="271">
        <f>SUM(K12:K16)</f>
        <v>762523781</v>
      </c>
    </row>
    <row r="11" spans="1:11" s="2626" customFormat="1" x14ac:dyDescent="0.2">
      <c r="A11" s="36"/>
      <c r="B11" s="36"/>
      <c r="C11" s="36"/>
      <c r="D11" s="36"/>
      <c r="E11" s="36"/>
      <c r="F11" s="271"/>
    </row>
    <row r="12" spans="1:11" x14ac:dyDescent="0.2">
      <c r="A12" t="s">
        <v>479</v>
      </c>
      <c r="I12" s="630">
        <f>SUM('5. sz.melléklet'!C9+'5. sz.melléklet'!C10+'5. sz.melléklet'!C12)</f>
        <v>656891000</v>
      </c>
      <c r="J12" s="630">
        <f>SUM('5. sz.melléklet'!D9+'5. sz.melléklet'!D10+'5. sz.melléklet'!D12)</f>
        <v>656891000</v>
      </c>
      <c r="K12" s="630">
        <f>SUM('5. sz.melléklet'!E9+'5. sz.melléklet'!E10+'5. sz.melléklet'!E12)</f>
        <v>719987999</v>
      </c>
    </row>
    <row r="13" spans="1:11" x14ac:dyDescent="0.2">
      <c r="A13" t="s">
        <v>162</v>
      </c>
      <c r="I13" s="630"/>
      <c r="J13" s="630"/>
      <c r="K13" s="630"/>
    </row>
    <row r="14" spans="1:11" x14ac:dyDescent="0.2">
      <c r="A14" t="s">
        <v>159</v>
      </c>
      <c r="I14" s="630"/>
      <c r="J14" s="630"/>
      <c r="K14" s="630"/>
    </row>
    <row r="15" spans="1:11" x14ac:dyDescent="0.2">
      <c r="A15" t="s">
        <v>163</v>
      </c>
      <c r="I15" s="630">
        <f>SUM('5. sz.melléklet'!C48)</f>
        <v>196528000</v>
      </c>
      <c r="J15" s="630">
        <f>SUM('5. sz.melléklet'!D48)-'5. sz.melléklet'!D54</f>
        <v>196528000</v>
      </c>
      <c r="K15" s="630">
        <f>SUM('5. sz.melléklet'!E48)-'5. sz.melléklet'!E54</f>
        <v>41152858</v>
      </c>
    </row>
    <row r="16" spans="1:11" x14ac:dyDescent="0.2">
      <c r="A16" t="s">
        <v>160</v>
      </c>
      <c r="I16" s="630">
        <f>SUM('5. sz.melléklet'!C11)</f>
        <v>400000</v>
      </c>
      <c r="J16" s="630">
        <f>SUM('5. sz.melléklet'!D11)</f>
        <v>400000</v>
      </c>
      <c r="K16" s="630">
        <f>SUM('5. sz.melléklet'!E11)</f>
        <v>1382924</v>
      </c>
    </row>
    <row r="17" spans="1:11" x14ac:dyDescent="0.2">
      <c r="A17" t="s">
        <v>161</v>
      </c>
      <c r="J17" s="2626"/>
      <c r="K17" s="2626"/>
    </row>
    <row r="18" spans="1:11" x14ac:dyDescent="0.2">
      <c r="J18" s="2626"/>
      <c r="K18" s="2626"/>
    </row>
    <row r="19" spans="1:11" x14ac:dyDescent="0.2">
      <c r="A19" s="36" t="s">
        <v>177</v>
      </c>
      <c r="B19" s="36"/>
      <c r="C19" s="36"/>
      <c r="D19" s="36"/>
      <c r="E19" s="36"/>
      <c r="I19" s="271">
        <f>I10/2</f>
        <v>426909500</v>
      </c>
      <c r="J19" s="271">
        <f>J10/2</f>
        <v>426909500</v>
      </c>
      <c r="K19" s="271">
        <f>K10/2</f>
        <v>381261890.5</v>
      </c>
    </row>
  </sheetData>
  <mergeCells count="3">
    <mergeCell ref="A1:H1"/>
    <mergeCell ref="A7:G7"/>
    <mergeCell ref="A3:H3"/>
  </mergeCells>
  <phoneticPr fontId="3" type="noConversion"/>
  <pageMargins left="0.75" right="0.75" top="1" bottom="1" header="0.5" footer="0.5"/>
  <pageSetup paperSize="9" orientation="landscape" r:id="rId1"/>
  <headerFooter alignWithMargins="0">
    <oddHeader>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K27"/>
  <sheetViews>
    <sheetView workbookViewId="0">
      <selection sqref="A1:K27"/>
    </sheetView>
  </sheetViews>
  <sheetFormatPr defaultRowHeight="12.75" x14ac:dyDescent="0.2"/>
  <cols>
    <col min="1" max="1" width="17.42578125" customWidth="1"/>
    <col min="2" max="2" width="11.28515625" customWidth="1"/>
    <col min="3" max="3" width="11.7109375" customWidth="1"/>
    <col min="4" max="4" width="12.140625" customWidth="1"/>
    <col min="5" max="5" width="11.7109375" customWidth="1"/>
    <col min="6" max="6" width="13.5703125" customWidth="1"/>
    <col min="7" max="7" width="11.28515625" customWidth="1"/>
    <col min="8" max="8" width="1.85546875" customWidth="1"/>
    <col min="9" max="11" width="12.7109375" bestFit="1" customWidth="1"/>
    <col min="13" max="13" width="14.85546875" customWidth="1"/>
  </cols>
  <sheetData>
    <row r="1" spans="1:11" ht="58.5" customHeight="1" x14ac:dyDescent="0.2">
      <c r="A1" s="2762" t="s">
        <v>297</v>
      </c>
      <c r="B1" s="2649"/>
      <c r="C1" s="2649"/>
      <c r="D1" s="2649"/>
      <c r="E1" s="2649"/>
      <c r="F1" s="2649"/>
      <c r="G1" s="2649"/>
      <c r="H1" s="2649"/>
    </row>
    <row r="4" spans="1:11" x14ac:dyDescent="0.2">
      <c r="A4" s="253" t="s">
        <v>298</v>
      </c>
      <c r="B4" s="249"/>
      <c r="C4" s="249"/>
      <c r="D4" s="249"/>
      <c r="E4" s="249"/>
      <c r="F4" s="249"/>
      <c r="G4" s="214"/>
    </row>
    <row r="5" spans="1:11" x14ac:dyDescent="0.2">
      <c r="A5" s="251"/>
      <c r="B5" s="36"/>
      <c r="E5" s="451" t="s">
        <v>462</v>
      </c>
      <c r="F5" s="451" t="s">
        <v>485</v>
      </c>
      <c r="G5" s="452" t="s">
        <v>593</v>
      </c>
    </row>
    <row r="6" spans="1:11" x14ac:dyDescent="0.2">
      <c r="A6" s="254" t="s">
        <v>299</v>
      </c>
      <c r="B6" s="36"/>
      <c r="E6">
        <v>0</v>
      </c>
      <c r="F6" s="196">
        <v>0</v>
      </c>
      <c r="G6" s="216">
        <v>0</v>
      </c>
    </row>
    <row r="7" spans="1:11" x14ac:dyDescent="0.2">
      <c r="A7" s="250" t="s">
        <v>300</v>
      </c>
      <c r="E7">
        <v>0</v>
      </c>
      <c r="F7" s="174">
        <v>0</v>
      </c>
      <c r="G7" s="216">
        <v>0</v>
      </c>
    </row>
    <row r="8" spans="1:11" x14ac:dyDescent="0.2">
      <c r="A8" s="250" t="s">
        <v>301</v>
      </c>
      <c r="E8">
        <v>0</v>
      </c>
      <c r="F8" s="174">
        <v>0</v>
      </c>
      <c r="G8" s="216">
        <v>0</v>
      </c>
    </row>
    <row r="9" spans="1:11" x14ac:dyDescent="0.2">
      <c r="A9" s="250" t="s">
        <v>305</v>
      </c>
      <c r="E9">
        <v>0</v>
      </c>
      <c r="F9">
        <v>0</v>
      </c>
      <c r="G9" s="216">
        <v>0</v>
      </c>
    </row>
    <row r="10" spans="1:11" x14ac:dyDescent="0.2">
      <c r="A10" s="250" t="s">
        <v>302</v>
      </c>
      <c r="E10">
        <v>0</v>
      </c>
      <c r="F10">
        <v>0</v>
      </c>
      <c r="G10" s="216">
        <v>0</v>
      </c>
    </row>
    <row r="11" spans="1:11" x14ac:dyDescent="0.2">
      <c r="A11" s="250" t="s">
        <v>304</v>
      </c>
      <c r="E11">
        <v>0</v>
      </c>
      <c r="F11">
        <v>0</v>
      </c>
      <c r="G11" s="216">
        <v>0</v>
      </c>
    </row>
    <row r="12" spans="1:11" x14ac:dyDescent="0.2">
      <c r="A12" s="255" t="s">
        <v>303</v>
      </c>
      <c r="B12" s="205"/>
      <c r="C12" s="205"/>
      <c r="D12" s="205"/>
      <c r="E12" s="205"/>
      <c r="F12" s="205"/>
      <c r="G12" s="222"/>
      <c r="H12" s="36"/>
      <c r="I12" s="36"/>
    </row>
    <row r="13" spans="1:11" x14ac:dyDescent="0.2">
      <c r="A13" s="36"/>
      <c r="B13" s="36"/>
      <c r="C13" s="36"/>
      <c r="D13" s="36"/>
      <c r="E13" s="36"/>
      <c r="F13" s="36"/>
      <c r="G13" s="36"/>
      <c r="H13" s="36"/>
      <c r="I13" s="36"/>
    </row>
    <row r="14" spans="1:11" ht="38.25" customHeight="1" x14ac:dyDescent="0.2">
      <c r="A14" s="2768" t="s">
        <v>158</v>
      </c>
      <c r="B14" s="2769"/>
      <c r="C14" s="2769"/>
      <c r="D14" s="2769"/>
      <c r="E14" s="2769"/>
      <c r="F14" s="2769"/>
      <c r="G14" s="2769"/>
      <c r="H14" s="249"/>
      <c r="I14" s="249"/>
      <c r="J14" s="249"/>
      <c r="K14" s="214"/>
    </row>
    <row r="15" spans="1:11" x14ac:dyDescent="0.2">
      <c r="A15" s="250"/>
      <c r="I15" s="451" t="s">
        <v>462</v>
      </c>
      <c r="J15" s="451" t="s">
        <v>485</v>
      </c>
      <c r="K15" s="452" t="s">
        <v>593</v>
      </c>
    </row>
    <row r="16" spans="1:11" x14ac:dyDescent="0.2">
      <c r="A16" s="251" t="s">
        <v>157</v>
      </c>
      <c r="B16" s="36"/>
      <c r="C16" s="36"/>
      <c r="D16" s="36"/>
      <c r="E16" s="36"/>
      <c r="F16" s="36"/>
      <c r="K16" s="216"/>
    </row>
    <row r="17" spans="1:11" x14ac:dyDescent="0.2">
      <c r="A17" s="250" t="s">
        <v>482</v>
      </c>
      <c r="I17" s="630">
        <v>675000000</v>
      </c>
      <c r="J17" s="630">
        <v>675000000</v>
      </c>
      <c r="K17" s="1045">
        <v>675000000</v>
      </c>
    </row>
    <row r="18" spans="1:11" x14ac:dyDescent="0.2">
      <c r="A18" s="250" t="s">
        <v>162</v>
      </c>
      <c r="I18" s="630"/>
      <c r="J18" s="630"/>
      <c r="K18" s="1045"/>
    </row>
    <row r="19" spans="1:11" x14ac:dyDescent="0.2">
      <c r="A19" s="250" t="s">
        <v>159</v>
      </c>
      <c r="I19" s="630"/>
      <c r="J19" s="630"/>
      <c r="K19" s="1045"/>
    </row>
    <row r="20" spans="1:11" x14ac:dyDescent="0.2">
      <c r="A20" s="250" t="s">
        <v>163</v>
      </c>
      <c r="I20" s="630">
        <v>20000000</v>
      </c>
      <c r="J20" s="630">
        <v>10000000</v>
      </c>
      <c r="K20" s="1045">
        <v>10000000</v>
      </c>
    </row>
    <row r="21" spans="1:11" x14ac:dyDescent="0.2">
      <c r="A21" s="250" t="s">
        <v>160</v>
      </c>
      <c r="I21" s="630">
        <v>400000</v>
      </c>
      <c r="J21" s="630">
        <v>400000</v>
      </c>
      <c r="K21" s="1045">
        <v>400000</v>
      </c>
    </row>
    <row r="22" spans="1:11" x14ac:dyDescent="0.2">
      <c r="A22" s="250" t="s">
        <v>483</v>
      </c>
      <c r="I22" s="630"/>
      <c r="J22" s="630"/>
      <c r="K22" s="1045"/>
    </row>
    <row r="23" spans="1:11" x14ac:dyDescent="0.2">
      <c r="A23" s="250"/>
      <c r="I23" s="630"/>
      <c r="J23" s="630"/>
      <c r="K23" s="1045"/>
    </row>
    <row r="24" spans="1:11" x14ac:dyDescent="0.2">
      <c r="A24" s="251" t="s">
        <v>177</v>
      </c>
      <c r="B24" s="36"/>
      <c r="C24" s="36"/>
      <c r="D24" s="36"/>
      <c r="E24" s="36"/>
      <c r="F24" s="36"/>
      <c r="I24" s="271">
        <f>SUM(I17:I22)/2</f>
        <v>347700000</v>
      </c>
      <c r="J24" s="271">
        <f>SUM(J17:J22)/2</f>
        <v>342700000</v>
      </c>
      <c r="K24" s="1046">
        <f>SUM(K17:K22)/2</f>
        <v>342700000</v>
      </c>
    </row>
    <row r="25" spans="1:11" x14ac:dyDescent="0.2">
      <c r="A25" s="252"/>
      <c r="B25" s="8"/>
      <c r="C25" s="8"/>
      <c r="D25" s="8"/>
      <c r="E25" s="8"/>
      <c r="F25" s="8"/>
      <c r="G25" s="8"/>
      <c r="H25" s="8"/>
      <c r="I25" s="1047"/>
      <c r="J25" s="1047"/>
      <c r="K25" s="1048"/>
    </row>
    <row r="26" spans="1:11" x14ac:dyDescent="0.2">
      <c r="I26" s="630"/>
      <c r="J26" s="630"/>
      <c r="K26" s="630"/>
    </row>
    <row r="27" spans="1:11" x14ac:dyDescent="0.2">
      <c r="I27" s="630">
        <f>SUM(I17:I21)</f>
        <v>695400000</v>
      </c>
      <c r="J27" s="630">
        <f>SUM(J17:J21)</f>
        <v>685400000</v>
      </c>
      <c r="K27" s="630">
        <f>SUM(K17:K21)</f>
        <v>685400000</v>
      </c>
    </row>
  </sheetData>
  <mergeCells count="2">
    <mergeCell ref="A1:H1"/>
    <mergeCell ref="A14:G14"/>
  </mergeCells>
  <phoneticPr fontId="3" type="noConversion"/>
  <pageMargins left="0.75" right="0.75" top="1" bottom="1" header="0.5" footer="0.5"/>
  <pageSetup paperSize="9" orientation="landscape" r:id="rId1"/>
  <headerFooter alignWithMargins="0">
    <oddHeader>&amp;A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Munka19">
    <pageSetUpPr fitToPage="1"/>
  </sheetPr>
  <dimension ref="A2:G35"/>
  <sheetViews>
    <sheetView workbookViewId="0">
      <selection activeCell="C35" sqref="C35"/>
    </sheetView>
  </sheetViews>
  <sheetFormatPr defaultRowHeight="12.75" x14ac:dyDescent="0.2"/>
  <cols>
    <col min="1" max="1" width="34.85546875" style="36" customWidth="1"/>
    <col min="2" max="2" width="8" customWidth="1"/>
    <col min="3" max="3" width="10.85546875" customWidth="1"/>
    <col min="4" max="4" width="8.28515625" customWidth="1"/>
    <col min="6" max="6" width="16.140625" customWidth="1"/>
    <col min="7" max="7" width="9" customWidth="1"/>
  </cols>
  <sheetData>
    <row r="2" spans="1:7" s="10" customFormat="1" ht="33" customHeight="1" x14ac:dyDescent="0.25">
      <c r="A2" s="2687" t="s">
        <v>542</v>
      </c>
      <c r="B2" s="2688"/>
      <c r="C2" s="2688"/>
      <c r="D2" s="2688"/>
      <c r="E2" s="2688"/>
      <c r="F2" s="2688"/>
      <c r="G2" s="2688"/>
    </row>
    <row r="3" spans="1:7" ht="0.75" customHeight="1" x14ac:dyDescent="0.25">
      <c r="A3" s="31" t="s">
        <v>127</v>
      </c>
      <c r="B3" s="31"/>
      <c r="C3" s="31"/>
      <c r="D3" s="31"/>
      <c r="E3" s="31"/>
      <c r="F3" s="31"/>
      <c r="G3" s="31"/>
    </row>
    <row r="4" spans="1:7" s="36" customFormat="1" ht="0.75" customHeight="1" x14ac:dyDescent="0.2">
      <c r="A4"/>
      <c r="B4"/>
      <c r="C4"/>
      <c r="D4"/>
      <c r="E4"/>
      <c r="F4"/>
      <c r="G4"/>
    </row>
    <row r="5" spans="1:7" ht="0.75" customHeight="1" thickBot="1" x14ac:dyDescent="0.25">
      <c r="A5"/>
      <c r="B5" s="36"/>
      <c r="C5" s="36"/>
      <c r="G5" s="36"/>
    </row>
    <row r="6" spans="1:7" ht="15" hidden="1" customHeight="1" thickBot="1" x14ac:dyDescent="0.25">
      <c r="A6"/>
      <c r="B6" s="36"/>
      <c r="C6" s="36"/>
      <c r="G6" s="36"/>
    </row>
    <row r="7" spans="1:7" ht="27.75" customHeight="1" thickBot="1" x14ac:dyDescent="0.25">
      <c r="A7" s="212"/>
      <c r="B7" s="338" t="s">
        <v>19</v>
      </c>
      <c r="C7" s="338" t="s">
        <v>40</v>
      </c>
      <c r="D7" s="2770" t="s">
        <v>41</v>
      </c>
      <c r="E7" s="2771"/>
      <c r="F7" s="339" t="s">
        <v>92</v>
      </c>
      <c r="G7" s="284" t="s">
        <v>93</v>
      </c>
    </row>
    <row r="8" spans="1:7" ht="15" customHeight="1" thickBot="1" x14ac:dyDescent="0.25">
      <c r="A8" s="107"/>
      <c r="B8" s="225"/>
      <c r="C8" s="105" t="s">
        <v>21</v>
      </c>
      <c r="D8" s="336" t="s">
        <v>21</v>
      </c>
      <c r="E8" s="336" t="s">
        <v>22</v>
      </c>
      <c r="F8" s="106" t="s">
        <v>21</v>
      </c>
      <c r="G8" s="101"/>
    </row>
    <row r="9" spans="1:7" ht="6" customHeight="1" x14ac:dyDescent="0.2">
      <c r="A9" s="49"/>
      <c r="B9" s="205"/>
      <c r="C9" s="205"/>
      <c r="D9" s="96"/>
      <c r="E9" s="96"/>
      <c r="F9" s="97"/>
      <c r="G9" s="340"/>
    </row>
    <row r="10" spans="1:7" ht="15" customHeight="1" x14ac:dyDescent="0.2">
      <c r="A10" s="98" t="s">
        <v>90</v>
      </c>
      <c r="B10" s="341">
        <f>SUM(B11:B14)</f>
        <v>8</v>
      </c>
      <c r="C10" s="264"/>
      <c r="D10" s="99"/>
      <c r="E10" s="99"/>
      <c r="F10" s="103"/>
      <c r="G10" s="340"/>
    </row>
    <row r="11" spans="1:7" ht="15" customHeight="1" x14ac:dyDescent="0.2">
      <c r="A11" s="49" t="s">
        <v>115</v>
      </c>
      <c r="B11" s="342">
        <f>SUM(C11:F11)</f>
        <v>2</v>
      </c>
      <c r="C11" s="342"/>
      <c r="D11" s="100">
        <v>2</v>
      </c>
      <c r="E11" s="100"/>
      <c r="F11" s="103"/>
      <c r="G11" s="343"/>
    </row>
    <row r="12" spans="1:7" ht="15" customHeight="1" x14ac:dyDescent="0.2">
      <c r="A12" s="49" t="s">
        <v>47</v>
      </c>
      <c r="B12" s="342">
        <v>4</v>
      </c>
      <c r="C12" s="342"/>
      <c r="D12" s="100">
        <v>4</v>
      </c>
      <c r="E12" s="100"/>
      <c r="F12" s="103"/>
      <c r="G12" s="343"/>
    </row>
    <row r="13" spans="1:7" ht="15" customHeight="1" x14ac:dyDescent="0.2">
      <c r="A13" s="11" t="s">
        <v>423</v>
      </c>
      <c r="B13" s="11">
        <v>1</v>
      </c>
      <c r="C13" s="12"/>
      <c r="D13" s="99"/>
      <c r="E13" s="99"/>
      <c r="F13" s="467">
        <v>1</v>
      </c>
      <c r="G13" s="346"/>
    </row>
    <row r="14" spans="1:7" ht="15" customHeight="1" x14ac:dyDescent="0.2">
      <c r="A14" s="11" t="s">
        <v>424</v>
      </c>
      <c r="B14" s="11">
        <v>1</v>
      </c>
      <c r="C14" s="12"/>
      <c r="D14" s="99"/>
      <c r="E14" s="99"/>
      <c r="F14" s="467">
        <v>1</v>
      </c>
      <c r="G14" s="347"/>
    </row>
    <row r="15" spans="1:7" ht="15" customHeight="1" x14ac:dyDescent="0.2">
      <c r="A15" s="12"/>
      <c r="B15" s="264"/>
      <c r="C15" s="264"/>
      <c r="D15" s="99"/>
      <c r="E15" s="99"/>
      <c r="F15" s="468"/>
      <c r="G15" s="347"/>
    </row>
    <row r="16" spans="1:7" ht="15" customHeight="1" x14ac:dyDescent="0.25">
      <c r="A16" s="53" t="s">
        <v>28</v>
      </c>
      <c r="B16" s="344">
        <f>SUM(B17:B19)</f>
        <v>17</v>
      </c>
      <c r="C16" s="342"/>
      <c r="D16" s="13"/>
      <c r="E16" s="12"/>
      <c r="F16" s="43"/>
      <c r="G16" s="343"/>
    </row>
    <row r="17" spans="1:7" ht="15" customHeight="1" x14ac:dyDescent="0.2">
      <c r="A17" s="37" t="s">
        <v>38</v>
      </c>
      <c r="B17" s="342">
        <v>14</v>
      </c>
      <c r="C17" s="342"/>
      <c r="D17" s="13"/>
      <c r="E17" s="13"/>
      <c r="F17" s="43">
        <v>14</v>
      </c>
      <c r="G17" s="343"/>
    </row>
    <row r="18" spans="1:7" ht="15" customHeight="1" x14ac:dyDescent="0.2">
      <c r="A18" s="37" t="s">
        <v>42</v>
      </c>
      <c r="B18" s="342">
        <f>SUM(C18:F18)</f>
        <v>1</v>
      </c>
      <c r="C18" s="342"/>
      <c r="D18" s="13"/>
      <c r="E18" s="13"/>
      <c r="F18" s="43">
        <v>1</v>
      </c>
      <c r="G18" s="343"/>
    </row>
    <row r="19" spans="1:7" ht="12" customHeight="1" x14ac:dyDescent="0.2">
      <c r="A19" s="12" t="s">
        <v>275</v>
      </c>
      <c r="B19" s="264">
        <v>2</v>
      </c>
      <c r="C19" s="264">
        <v>2</v>
      </c>
      <c r="D19" s="8"/>
      <c r="E19" s="8"/>
      <c r="F19" s="50"/>
      <c r="G19" s="343"/>
    </row>
    <row r="20" spans="1:7" ht="3" customHeight="1" x14ac:dyDescent="0.2">
      <c r="A20" s="49" t="s">
        <v>39</v>
      </c>
      <c r="B20" s="205"/>
      <c r="C20" s="205"/>
      <c r="D20" s="8"/>
      <c r="E20" s="8"/>
      <c r="F20" s="50"/>
      <c r="G20" s="343"/>
    </row>
    <row r="21" spans="1:7" ht="6" customHeight="1" x14ac:dyDescent="0.2">
      <c r="A21" s="45"/>
      <c r="B21" s="345"/>
      <c r="C21" s="345"/>
      <c r="D21" s="9"/>
      <c r="E21" s="9"/>
      <c r="F21" s="50"/>
      <c r="G21" s="346"/>
    </row>
    <row r="22" spans="1:7" ht="15" customHeight="1" x14ac:dyDescent="0.25">
      <c r="A22" s="53" t="s">
        <v>35</v>
      </c>
      <c r="B22" s="344">
        <f>SUM(B23)</f>
        <v>29</v>
      </c>
      <c r="C22" s="342"/>
      <c r="D22" s="13"/>
      <c r="E22" s="12"/>
      <c r="F22" s="43"/>
      <c r="G22" s="347"/>
    </row>
    <row r="23" spans="1:7" ht="15" customHeight="1" x14ac:dyDescent="0.2">
      <c r="A23" s="34" t="s">
        <v>43</v>
      </c>
      <c r="B23" s="264">
        <f>SUM(D23:E23)</f>
        <v>29</v>
      </c>
      <c r="C23" s="264"/>
      <c r="D23" s="12">
        <v>26</v>
      </c>
      <c r="E23" s="12">
        <v>3</v>
      </c>
      <c r="F23" s="43"/>
      <c r="G23" s="340"/>
    </row>
    <row r="24" spans="1:7" ht="6" customHeight="1" x14ac:dyDescent="0.2">
      <c r="A24" s="45"/>
      <c r="B24" s="345"/>
      <c r="C24" s="345"/>
      <c r="D24" s="9"/>
      <c r="E24" s="9"/>
      <c r="F24" s="50"/>
      <c r="G24" s="340"/>
    </row>
    <row r="25" spans="1:7" ht="31.5" x14ac:dyDescent="0.25">
      <c r="A25" s="54" t="s">
        <v>144</v>
      </c>
      <c r="B25" s="344">
        <f>SUM(B26:B27)</f>
        <v>8</v>
      </c>
      <c r="C25" s="342"/>
      <c r="D25" s="13"/>
      <c r="E25" s="12"/>
      <c r="F25" s="42"/>
      <c r="G25" s="343"/>
    </row>
    <row r="26" spans="1:7" x14ac:dyDescent="0.2">
      <c r="A26" s="38" t="s">
        <v>44</v>
      </c>
      <c r="B26" s="342">
        <v>5</v>
      </c>
      <c r="C26" s="342"/>
      <c r="D26" s="13">
        <v>5</v>
      </c>
      <c r="E26" s="12"/>
      <c r="F26" s="43"/>
      <c r="G26" s="343"/>
    </row>
    <row r="27" spans="1:7" x14ac:dyDescent="0.2">
      <c r="A27" s="46" t="s">
        <v>45</v>
      </c>
      <c r="B27" s="264">
        <v>3</v>
      </c>
      <c r="C27" s="47"/>
      <c r="D27" s="12">
        <v>3</v>
      </c>
      <c r="E27" s="12">
        <v>0</v>
      </c>
      <c r="F27" s="43"/>
      <c r="G27" s="102"/>
    </row>
    <row r="28" spans="1:7" ht="6" customHeight="1" x14ac:dyDescent="0.2">
      <c r="A28" s="51"/>
      <c r="B28" s="345"/>
      <c r="C28" s="48"/>
      <c r="D28" s="9"/>
      <c r="E28" s="9"/>
      <c r="F28" s="50"/>
      <c r="G28" s="102"/>
    </row>
    <row r="29" spans="1:7" ht="31.5" x14ac:dyDescent="0.25">
      <c r="A29" s="54" t="s">
        <v>91</v>
      </c>
      <c r="B29" s="344">
        <f>SUM(B30:B30)</f>
        <v>16</v>
      </c>
      <c r="C29" s="342"/>
      <c r="D29" s="13"/>
      <c r="E29" s="12"/>
      <c r="F29" s="42"/>
      <c r="G29" s="343">
        <v>6</v>
      </c>
    </row>
    <row r="30" spans="1:7" x14ac:dyDescent="0.2">
      <c r="A30" s="38" t="s">
        <v>46</v>
      </c>
      <c r="B30" s="342">
        <v>16</v>
      </c>
      <c r="C30" s="342"/>
      <c r="D30" s="13">
        <v>16</v>
      </c>
      <c r="E30" s="13"/>
      <c r="F30" s="43"/>
      <c r="G30" s="455"/>
    </row>
    <row r="31" spans="1:7" s="1934" customFormat="1" ht="6" customHeight="1" x14ac:dyDescent="0.2">
      <c r="A31" s="1981"/>
      <c r="B31" s="273"/>
      <c r="C31" s="273"/>
      <c r="D31" s="228"/>
      <c r="E31" s="228"/>
      <c r="F31" s="1982"/>
      <c r="G31" s="1983"/>
    </row>
    <row r="32" spans="1:7" s="1934" customFormat="1" x14ac:dyDescent="0.2">
      <c r="A32" s="1985" t="s">
        <v>618</v>
      </c>
      <c r="B32" s="273"/>
      <c r="C32" s="273"/>
      <c r="D32" s="228"/>
      <c r="E32" s="228"/>
      <c r="F32" s="1982"/>
      <c r="G32" s="1983"/>
    </row>
    <row r="33" spans="1:7" s="1934" customFormat="1" x14ac:dyDescent="0.2">
      <c r="A33" s="1984" t="s">
        <v>637</v>
      </c>
      <c r="B33" s="1986">
        <f>D33</f>
        <v>1</v>
      </c>
      <c r="C33" s="273"/>
      <c r="D33" s="228">
        <v>1</v>
      </c>
      <c r="E33" s="228"/>
      <c r="F33" s="1982"/>
      <c r="G33" s="1983"/>
    </row>
    <row r="34" spans="1:7" ht="6" customHeight="1" thickBot="1" x14ac:dyDescent="0.25">
      <c r="A34" s="52"/>
      <c r="B34" s="348"/>
      <c r="C34" s="348"/>
      <c r="D34" s="44"/>
      <c r="E34" s="44"/>
      <c r="F34" s="104"/>
      <c r="G34" s="349"/>
    </row>
    <row r="35" spans="1:7" ht="15" customHeight="1" thickBot="1" x14ac:dyDescent="0.25">
      <c r="A35" s="350" t="s">
        <v>6</v>
      </c>
      <c r="B35" s="351">
        <f>B16+B22+B25+B29+B10+B33</f>
        <v>79</v>
      </c>
      <c r="C35" s="351">
        <f>SUM(C11:C34)</f>
        <v>2</v>
      </c>
      <c r="D35" s="351">
        <f>SUM(D10:D34)</f>
        <v>57</v>
      </c>
      <c r="E35" s="351">
        <f>SUM(E11:E30)</f>
        <v>3</v>
      </c>
      <c r="F35" s="219">
        <f>F17+F18+F14+F13</f>
        <v>17</v>
      </c>
      <c r="G35" s="219">
        <f>SUM(G10:G34)</f>
        <v>6</v>
      </c>
    </row>
  </sheetData>
  <mergeCells count="2">
    <mergeCell ref="D7:E7"/>
    <mergeCell ref="A2:G2"/>
  </mergeCells>
  <phoneticPr fontId="3" type="noConversion"/>
  <printOptions horizontalCentered="1"/>
  <pageMargins left="0.39370078740157483" right="0.19685039370078741" top="0.98425196850393704" bottom="0.98425196850393704" header="0.59055118110236227" footer="0.51181102362204722"/>
  <pageSetup paperSize="9" orientation="portrait" r:id="rId1"/>
  <headerFooter alignWithMargins="0">
    <oddHeader>&amp;A</oddHeader>
    <oddFooter>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33"/>
  <sheetViews>
    <sheetView zoomScaleNormal="100" workbookViewId="0">
      <selection activeCell="A3" sqref="A3"/>
    </sheetView>
  </sheetViews>
  <sheetFormatPr defaultRowHeight="12.75" x14ac:dyDescent="0.2"/>
  <cols>
    <col min="1" max="1" width="39.28515625" customWidth="1"/>
    <col min="2" max="3" width="14.5703125" bestFit="1" customWidth="1"/>
    <col min="4" max="4" width="16.7109375" customWidth="1"/>
    <col min="5" max="5" width="15.7109375" customWidth="1"/>
    <col min="6" max="10" width="12.7109375" bestFit="1" customWidth="1"/>
    <col min="11" max="11" width="15.7109375" customWidth="1"/>
    <col min="12" max="13" width="11.5703125" bestFit="1" customWidth="1"/>
    <col min="14" max="14" width="15.7109375" customWidth="1"/>
    <col min="15" max="16" width="11.5703125" bestFit="1" customWidth="1"/>
    <col min="17" max="19" width="11" style="1778" customWidth="1"/>
    <col min="20" max="21" width="18.28515625" style="36" bestFit="1" customWidth="1"/>
    <col min="22" max="22" width="17.5703125" customWidth="1"/>
    <col min="23" max="23" width="16.28515625" bestFit="1" customWidth="1"/>
    <col min="25" max="25" width="20.85546875" customWidth="1"/>
  </cols>
  <sheetData>
    <row r="1" spans="1:25" ht="24" customHeight="1" thickBot="1" x14ac:dyDescent="0.25">
      <c r="A1" s="2631" t="s">
        <v>530</v>
      </c>
      <c r="B1" s="2632"/>
      <c r="C1" s="2632"/>
      <c r="D1" s="2632"/>
      <c r="E1" s="2632"/>
      <c r="F1" s="2632"/>
      <c r="G1" s="2632"/>
      <c r="H1" s="2632"/>
      <c r="I1" s="2632"/>
      <c r="J1" s="2632"/>
      <c r="K1" s="2632"/>
      <c r="L1" s="2632"/>
      <c r="M1" s="2632"/>
      <c r="N1" s="2632"/>
      <c r="O1" s="2632"/>
      <c r="P1" s="2632"/>
      <c r="Q1" s="2632"/>
      <c r="R1" s="2632"/>
      <c r="S1" s="2632"/>
      <c r="T1" s="2633"/>
    </row>
    <row r="2" spans="1:25" ht="5.25" customHeight="1" thickBot="1" x14ac:dyDescent="0.25"/>
    <row r="3" spans="1:25" ht="54" customHeight="1" x14ac:dyDescent="0.25">
      <c r="A3" s="585" t="s">
        <v>437</v>
      </c>
      <c r="B3" s="2650" t="s">
        <v>95</v>
      </c>
      <c r="C3" s="2651"/>
      <c r="D3" s="2652"/>
      <c r="E3" s="2634" t="s">
        <v>97</v>
      </c>
      <c r="F3" s="2653"/>
      <c r="G3" s="2654"/>
      <c r="H3" s="2634" t="s">
        <v>98</v>
      </c>
      <c r="I3" s="2653"/>
      <c r="J3" s="2654"/>
      <c r="K3" s="2655" t="s">
        <v>601</v>
      </c>
      <c r="L3" s="2656"/>
      <c r="M3" s="2657"/>
      <c r="N3" s="2650" t="s">
        <v>96</v>
      </c>
      <c r="O3" s="2658"/>
      <c r="P3" s="2659"/>
      <c r="Q3" s="2660" t="s">
        <v>618</v>
      </c>
      <c r="R3" s="2661"/>
      <c r="S3" s="2662"/>
      <c r="T3" s="2634" t="s">
        <v>314</v>
      </c>
      <c r="U3" s="2635"/>
      <c r="V3" s="2636"/>
      <c r="W3" s="287"/>
    </row>
    <row r="4" spans="1:25" ht="32.25" customHeight="1" x14ac:dyDescent="0.25">
      <c r="A4" s="116"/>
      <c r="B4" s="108" t="s">
        <v>321</v>
      </c>
      <c r="C4" s="108" t="s">
        <v>322</v>
      </c>
      <c r="D4" s="381" t="s">
        <v>323</v>
      </c>
      <c r="E4" s="108" t="s">
        <v>321</v>
      </c>
      <c r="F4" s="108" t="s">
        <v>322</v>
      </c>
      <c r="G4" s="381" t="s">
        <v>323</v>
      </c>
      <c r="H4" s="108" t="s">
        <v>321</v>
      </c>
      <c r="I4" s="108" t="s">
        <v>322</v>
      </c>
      <c r="J4" s="381" t="s">
        <v>323</v>
      </c>
      <c r="K4" s="108" t="s">
        <v>321</v>
      </c>
      <c r="L4" s="108" t="s">
        <v>322</v>
      </c>
      <c r="M4" s="381" t="s">
        <v>323</v>
      </c>
      <c r="N4" s="108" t="s">
        <v>321</v>
      </c>
      <c r="O4" s="108" t="s">
        <v>322</v>
      </c>
      <c r="P4" s="381" t="s">
        <v>323</v>
      </c>
      <c r="Q4" s="381" t="s">
        <v>333</v>
      </c>
      <c r="R4" s="381" t="s">
        <v>614</v>
      </c>
      <c r="S4" s="381" t="s">
        <v>323</v>
      </c>
      <c r="T4" s="108" t="s">
        <v>321</v>
      </c>
      <c r="U4" s="108" t="s">
        <v>322</v>
      </c>
      <c r="V4" s="382" t="s">
        <v>323</v>
      </c>
      <c r="W4" s="383"/>
    </row>
    <row r="5" spans="1:25" ht="12" customHeight="1" x14ac:dyDescent="0.2">
      <c r="A5" s="47" t="s">
        <v>155</v>
      </c>
      <c r="B5" s="622">
        <f>SUM('5. sz.melléklet'!C7)</f>
        <v>682291000</v>
      </c>
      <c r="C5" s="622">
        <f>SUM('5. sz.melléklet'!D7)</f>
        <v>657291000</v>
      </c>
      <c r="D5" s="245">
        <f>SUM('5.a.sz. melléklet'!D109)</f>
        <v>721370923</v>
      </c>
      <c r="E5" s="361">
        <f>SUM('13.sz.melléklet'!C50)</f>
        <v>0</v>
      </c>
      <c r="F5" s="361">
        <f>SUM('13.sz.melléklet'!C51)</f>
        <v>0</v>
      </c>
      <c r="G5" s="361">
        <f>SUM('13.sz.melléklet'!C52)</f>
        <v>0</v>
      </c>
      <c r="H5" s="209"/>
      <c r="I5" s="209"/>
      <c r="J5" s="209"/>
      <c r="K5" s="209"/>
      <c r="L5" s="269"/>
      <c r="M5" s="269"/>
      <c r="N5" s="257"/>
      <c r="O5" s="257"/>
      <c r="P5" s="257"/>
      <c r="Q5" s="257"/>
      <c r="R5" s="257"/>
      <c r="S5" s="257"/>
      <c r="T5" s="264">
        <f>SUM(B5+E5+H5+K5+N5)</f>
        <v>682291000</v>
      </c>
      <c r="U5" s="264">
        <f>SUM(C5,F5,I5,L5,O5)</f>
        <v>657291000</v>
      </c>
      <c r="V5" s="416">
        <f>SUM(D5+G5+J5+M5+P5)</f>
        <v>721370923</v>
      </c>
      <c r="W5" s="420">
        <f>SUM(V5/U5)</f>
        <v>1.0974909484535769</v>
      </c>
    </row>
    <row r="6" spans="1:25" x14ac:dyDescent="0.2">
      <c r="A6" s="12" t="s">
        <v>268</v>
      </c>
      <c r="B6" s="113">
        <f>SUM('5. sz.melléklet'!C5)</f>
        <v>90217000</v>
      </c>
      <c r="C6" s="113">
        <f>SUM('5. sz.melléklet'!D5)</f>
        <v>90217000</v>
      </c>
      <c r="D6" s="113">
        <f>SUM('5.a.sz. melléklet'!C109)</f>
        <v>91052517</v>
      </c>
      <c r="E6" s="113">
        <f>SUM('13.sz.melléklet'!D50)</f>
        <v>10180000</v>
      </c>
      <c r="F6" s="113">
        <f>SUM('13.sz.melléklet'!D51)</f>
        <v>10180000</v>
      </c>
      <c r="G6" s="113">
        <f>SUM('13.sz.melléklet'!D52)</f>
        <v>7407597</v>
      </c>
      <c r="H6" s="113">
        <f>SUM('14.sz.melléklet'!C46)</f>
        <v>4158000</v>
      </c>
      <c r="I6" s="113">
        <f>SUM('14.sz.melléklet'!C47)</f>
        <v>4158000</v>
      </c>
      <c r="J6" s="113">
        <f>SUM('14.sz.melléklet'!C48)</f>
        <v>6615887</v>
      </c>
      <c r="K6" s="113">
        <f>SUM('15.sz.melléklet'!C46)</f>
        <v>6835000</v>
      </c>
      <c r="L6" s="258">
        <f>SUM('15.sz.melléklet'!C47)</f>
        <v>6835000</v>
      </c>
      <c r="M6" s="258">
        <f>SUM('15.sz.melléklet'!C48)</f>
        <v>3977145</v>
      </c>
      <c r="N6" s="258">
        <f>SUM('16.sz. melléklet'!C42)</f>
        <v>481000</v>
      </c>
      <c r="O6" s="258">
        <f>SUM('16.sz. melléklet'!C43)</f>
        <v>481000</v>
      </c>
      <c r="P6" s="258">
        <f>SUM('16.sz. melléklet'!C44)</f>
        <v>409767</v>
      </c>
      <c r="Q6" s="258"/>
      <c r="R6" s="258"/>
      <c r="S6" s="258"/>
      <c r="T6" s="265">
        <f>SUM(B6+E6+H6+K6+N6)</f>
        <v>111871000</v>
      </c>
      <c r="U6" s="265">
        <f>SUM(C6,F6,I6,L6,O6)</f>
        <v>111871000</v>
      </c>
      <c r="V6" s="416">
        <f t="shared" ref="V6:V11" si="0">SUM(D6+G6+J6+M6+P6)</f>
        <v>109462913</v>
      </c>
      <c r="W6" s="420">
        <f t="shared" ref="W6:W15" si="1">SUM(V6/U6)</f>
        <v>0.97847443037069481</v>
      </c>
    </row>
    <row r="7" spans="1:25" x14ac:dyDescent="0.2">
      <c r="A7" s="12" t="s">
        <v>269</v>
      </c>
      <c r="B7" s="113">
        <f>SUM('5. sz.melléklet'!C15+'5. sz.melléklet'!C16+'5. sz.melléklet'!C17+'5. sz.melléklet'!C18+'5. sz.melléklet'!C19+'5. sz.melléklet'!C20+'5. sz.melléklet'!C24+'5. sz.melléklet'!C25+'5. sz.melléklet'!C26+'5. sz.melléklet'!C27+'5. sz.melléklet'!C29)+'5.a.sz. melléklet'!F11</f>
        <v>171707058</v>
      </c>
      <c r="C7" s="113">
        <f>SUM('5. sz.melléklet'!D15+'5. sz.melléklet'!D16+'5. sz.melléklet'!D17+'5. sz.melléklet'!D18+'5. sz.melléklet'!D19+'5. sz.melléklet'!D20+'5. sz.melléklet'!D24+'5. sz.melléklet'!D25+'5. sz.melléklet'!D26+'5. sz.melléklet'!D27+'5. sz.melléklet'!D29)+'5. sz.melléklet'!D31+'5. sz.melléklet'!D28</f>
        <v>187864274</v>
      </c>
      <c r="D7" s="113">
        <f>'5. sz.melléklet'!E14+'5. sz.melléklet'!E24+'5. sz.melléklet'!E25+'5. sz.melléklet'!E26+'5. sz.melléklet'!E27+'5. sz.melléklet'!E31+'5. sz.melléklet'!E39+'5. sz.melléklet'!E28-'5. sz.melléklet'!E21</f>
        <v>195407188</v>
      </c>
      <c r="E7" s="12"/>
      <c r="F7" s="365">
        <f>SUM('13.sz.melléklet'!F43)</f>
        <v>0</v>
      </c>
      <c r="G7" s="12"/>
      <c r="H7" s="12"/>
      <c r="I7" s="12"/>
      <c r="J7" s="12"/>
      <c r="K7" s="12"/>
      <c r="L7" s="259"/>
      <c r="M7" s="259"/>
      <c r="N7" s="259"/>
      <c r="O7" s="259"/>
      <c r="P7" s="259"/>
      <c r="Q7" s="259"/>
      <c r="R7" s="259"/>
      <c r="S7" s="259"/>
      <c r="T7" s="265">
        <f t="shared" ref="T7:T12" si="2">SUM(B7,E7,H7,K7,N7)</f>
        <v>171707058</v>
      </c>
      <c r="U7" s="265">
        <f>SUM(C7,F7,I7,L7,O7)</f>
        <v>187864274</v>
      </c>
      <c r="V7" s="416">
        <f t="shared" si="0"/>
        <v>195407188</v>
      </c>
      <c r="W7" s="420">
        <f t="shared" si="1"/>
        <v>1.0401508697710136</v>
      </c>
    </row>
    <row r="8" spans="1:25" x14ac:dyDescent="0.2">
      <c r="A8" s="12" t="s">
        <v>270</v>
      </c>
      <c r="B8" s="113">
        <f>'5. sz.melléklet'!C30+'5. sz.melléklet'!C32+'5. sz.melléklet'!C34</f>
        <v>158290848</v>
      </c>
      <c r="C8" s="113">
        <f>'5. sz.melléklet'!D30+'5. sz.melléklet'!D32+'5. sz.melléklet'!D34+'5. sz.melléklet'!D37+'5. sz.melléklet'!D21</f>
        <v>299340449</v>
      </c>
      <c r="D8" s="113">
        <f>'5. sz.melléklet'!E30+'5. sz.melléklet'!E37+'5. sz.melléklet'!E38+'5. sz.melléklet'!E21</f>
        <v>839452380</v>
      </c>
      <c r="E8" s="113"/>
      <c r="F8" s="113"/>
      <c r="G8" s="113"/>
      <c r="H8" s="113"/>
      <c r="I8" s="113"/>
      <c r="J8" s="113"/>
      <c r="K8" s="113"/>
      <c r="L8" s="258"/>
      <c r="M8" s="258"/>
      <c r="N8" s="258"/>
      <c r="O8" s="258"/>
      <c r="P8" s="258"/>
      <c r="Q8" s="258"/>
      <c r="R8" s="258"/>
      <c r="S8" s="258"/>
      <c r="T8" s="265">
        <f t="shared" si="2"/>
        <v>158290848</v>
      </c>
      <c r="U8" s="265">
        <f>SUM(C8,F8,I8,L8,O8)</f>
        <v>299340449</v>
      </c>
      <c r="V8" s="416">
        <f t="shared" si="0"/>
        <v>839452380</v>
      </c>
      <c r="W8" s="420">
        <f t="shared" si="1"/>
        <v>2.8043399507294784</v>
      </c>
    </row>
    <row r="9" spans="1:25" x14ac:dyDescent="0.2">
      <c r="A9" s="12" t="s">
        <v>78</v>
      </c>
      <c r="B9" s="113">
        <f>SUM('5. sz.melléklet'!C48)</f>
        <v>196528000</v>
      </c>
      <c r="C9" s="113">
        <f>SUM('5. sz.melléklet'!D48)</f>
        <v>379887378</v>
      </c>
      <c r="D9" s="113">
        <f>'5. sz.melléklet'!E48</f>
        <v>224512236</v>
      </c>
      <c r="E9" s="113"/>
      <c r="F9" s="113"/>
      <c r="G9" s="113"/>
      <c r="H9" s="113"/>
      <c r="I9" s="113"/>
      <c r="J9" s="113"/>
      <c r="K9" s="113"/>
      <c r="L9" s="258"/>
      <c r="M9" s="258"/>
      <c r="N9" s="258"/>
      <c r="O9" s="258"/>
      <c r="P9" s="258"/>
      <c r="Q9" s="258"/>
      <c r="R9" s="258"/>
      <c r="S9" s="258"/>
      <c r="T9" s="265">
        <f t="shared" si="2"/>
        <v>196528000</v>
      </c>
      <c r="U9" s="265">
        <f>SUM(C9,F9,I9,L9,O9)</f>
        <v>379887378</v>
      </c>
      <c r="V9" s="416">
        <f t="shared" si="0"/>
        <v>224512236</v>
      </c>
      <c r="W9" s="420">
        <f t="shared" si="1"/>
        <v>0.59099682959195343</v>
      </c>
    </row>
    <row r="10" spans="1:25" x14ac:dyDescent="0.2">
      <c r="A10" s="330" t="s">
        <v>271</v>
      </c>
      <c r="B10" s="113">
        <f>'5. sz.melléklet'!C33+'5. sz.melléklet'!C35</f>
        <v>22990990</v>
      </c>
      <c r="C10" s="113">
        <f>'5. sz.melléklet'!D33+'5. sz.melléklet'!D35</f>
        <v>22990990</v>
      </c>
      <c r="D10" s="113">
        <f>'5. sz.melléklet'!E33+'5. sz.melléklet'!E35</f>
        <v>0</v>
      </c>
      <c r="E10" s="113">
        <f>SUM('13.sz.melléklet'!F50)</f>
        <v>0</v>
      </c>
      <c r="F10" s="113"/>
      <c r="G10" s="113">
        <f>SUM('13.sz.melléklet'!F52)</f>
        <v>400610</v>
      </c>
      <c r="H10" s="113">
        <f>SUM('14.sz.melléklet'!D46)</f>
        <v>0</v>
      </c>
      <c r="I10" s="113"/>
      <c r="J10" s="113">
        <f>SUM('14.sz.melléklet'!D48)</f>
        <v>0</v>
      </c>
      <c r="K10" s="113">
        <f>SUM('15.sz.melléklet'!E46)</f>
        <v>1300000</v>
      </c>
      <c r="L10" s="113">
        <f>SUM('15.sz.melléklet'!E47)</f>
        <v>1300000</v>
      </c>
      <c r="M10" s="258">
        <f>SUM('15.sz.melléklet'!E48)</f>
        <v>400000</v>
      </c>
      <c r="N10" s="258">
        <f>SUM('16.sz. melléklet'!E42)</f>
        <v>0</v>
      </c>
      <c r="O10" s="258"/>
      <c r="P10" s="258"/>
      <c r="Q10" s="258"/>
      <c r="R10" s="258"/>
      <c r="S10" s="258"/>
      <c r="T10" s="265">
        <f t="shared" si="2"/>
        <v>24290990</v>
      </c>
      <c r="U10" s="265">
        <f>C10+F10+I10+L10+O10+R10</f>
        <v>24290990</v>
      </c>
      <c r="V10" s="416">
        <f t="shared" si="0"/>
        <v>800610</v>
      </c>
      <c r="W10" s="420"/>
    </row>
    <row r="11" spans="1:25" x14ac:dyDescent="0.2">
      <c r="A11" s="12" t="s">
        <v>192</v>
      </c>
      <c r="B11" s="113">
        <f>SUM('5. sz.melléklet'!C36)</f>
        <v>1396420.5555555555</v>
      </c>
      <c r="C11" s="113">
        <f>SUM('5. sz.melléklet'!D36)</f>
        <v>1396420.5555555555</v>
      </c>
      <c r="D11" s="113">
        <f>'5. sz.melléklet'!E36</f>
        <v>1000000</v>
      </c>
      <c r="E11" s="113"/>
      <c r="F11" s="113"/>
      <c r="G11" s="113"/>
      <c r="H11" s="113"/>
      <c r="I11" s="113"/>
      <c r="J11" s="113"/>
      <c r="K11" s="113"/>
      <c r="L11" s="258"/>
      <c r="M11" s="258"/>
      <c r="N11" s="258"/>
      <c r="O11" s="258"/>
      <c r="P11" s="258"/>
      <c r="Q11" s="258"/>
      <c r="R11" s="258"/>
      <c r="S11" s="258"/>
      <c r="T11" s="265">
        <f t="shared" si="2"/>
        <v>1396420.5555555555</v>
      </c>
      <c r="U11" s="265">
        <f>SUM(C11,F11,I11,L11,O11)</f>
        <v>1396420.5555555555</v>
      </c>
      <c r="V11" s="416">
        <f t="shared" si="0"/>
        <v>1000000</v>
      </c>
      <c r="W11" s="420">
        <f t="shared" si="1"/>
        <v>0.71611664267012842</v>
      </c>
    </row>
    <row r="12" spans="1:25" ht="13.5" thickBot="1" x14ac:dyDescent="0.25">
      <c r="A12" s="109" t="s">
        <v>272</v>
      </c>
      <c r="B12" s="114">
        <f>SUM('5. sz.melléklet'!C56)</f>
        <v>679000000</v>
      </c>
      <c r="C12" s="114">
        <f>SUM('5. sz.melléklet'!D56)</f>
        <v>961537757</v>
      </c>
      <c r="D12" s="114">
        <f>'5. sz.melléklet'!E56</f>
        <v>658677050</v>
      </c>
      <c r="E12" s="113">
        <f>SUM('13.sz.melléklet'!E50)</f>
        <v>139902000</v>
      </c>
      <c r="F12" s="113">
        <f>'13.sz.melléklet'!H47</f>
        <v>152335816</v>
      </c>
      <c r="G12" s="113">
        <f>'13.sz.melléklet'!H48</f>
        <v>125204157</v>
      </c>
      <c r="H12" s="113">
        <f>SUM('14.sz.melléklet'!E46)</f>
        <v>185830000</v>
      </c>
      <c r="I12" s="113">
        <f>'14.sz.melléklet'!G31</f>
        <v>204237575</v>
      </c>
      <c r="J12" s="113">
        <f>'14.sz.melléklet'!G32</f>
        <v>172247634</v>
      </c>
      <c r="K12" s="113">
        <f>SUM('15.sz.melléklet'!D46)</f>
        <v>61764000</v>
      </c>
      <c r="L12" s="258">
        <f>'15.sz.melléklet'!G35</f>
        <v>69729526</v>
      </c>
      <c r="M12" s="258">
        <f>'15.sz.melléklet'!G36</f>
        <v>61841767</v>
      </c>
      <c r="N12" s="258">
        <f>SUM('16.sz. melléklet'!D42)</f>
        <v>78423000</v>
      </c>
      <c r="O12" s="276">
        <f>'16.sz. melléklet'!G35</f>
        <v>93701138</v>
      </c>
      <c r="P12" s="306">
        <f>'16.sz. melléklet'!G36</f>
        <v>85252990</v>
      </c>
      <c r="Q12" s="306"/>
      <c r="R12" s="306">
        <f>'17.sz.melléklet'!D20</f>
        <v>3789417</v>
      </c>
      <c r="S12" s="306">
        <f>'17.sz.melléklet'!G25</f>
        <v>3414689</v>
      </c>
      <c r="T12" s="266">
        <f t="shared" si="2"/>
        <v>1144919000</v>
      </c>
      <c r="U12" s="266">
        <f>SUM(C12,F12,I12,L12,O12)+R12</f>
        <v>1485331229</v>
      </c>
      <c r="V12" s="417">
        <f>SUM(D12+G12+J12+M12+P12)+S12</f>
        <v>1106638287</v>
      </c>
      <c r="W12" s="421">
        <f t="shared" si="1"/>
        <v>0.74504478556277631</v>
      </c>
    </row>
    <row r="13" spans="1:25" ht="13.5" thickBot="1" x14ac:dyDescent="0.25">
      <c r="A13" s="212" t="s">
        <v>116</v>
      </c>
      <c r="B13" s="115">
        <f t="shared" ref="B13:G13" si="3">SUM(B5:B12)</f>
        <v>2002421316.5555556</v>
      </c>
      <c r="C13" s="115">
        <f t="shared" si="3"/>
        <v>2600525268.5555553</v>
      </c>
      <c r="D13" s="115">
        <f t="shared" si="3"/>
        <v>2731472294</v>
      </c>
      <c r="E13" s="115">
        <f t="shared" si="3"/>
        <v>150082000</v>
      </c>
      <c r="F13" s="115">
        <f t="shared" si="3"/>
        <v>162515816</v>
      </c>
      <c r="G13" s="115">
        <f t="shared" si="3"/>
        <v>133012364</v>
      </c>
      <c r="H13" s="115">
        <f>SUM(H6:H12)</f>
        <v>189988000</v>
      </c>
      <c r="I13" s="115">
        <f>SUM(I5:I12)</f>
        <v>208395575</v>
      </c>
      <c r="J13" s="115">
        <f>SUM(J5:J12)</f>
        <v>178863521</v>
      </c>
      <c r="K13" s="115">
        <f>SUM(K6:K12)</f>
        <v>69899000</v>
      </c>
      <c r="L13" s="260">
        <f>SUM(L5:L12)</f>
        <v>77864526</v>
      </c>
      <c r="M13" s="260">
        <f>SUM(M5:M12)</f>
        <v>66218912</v>
      </c>
      <c r="N13" s="260">
        <f>SUM(N6:N12)</f>
        <v>78904000</v>
      </c>
      <c r="O13" s="270">
        <f>SUM(O5:O12)</f>
        <v>94182138</v>
      </c>
      <c r="P13" s="270">
        <f>SUM(P5:P12)</f>
        <v>85662757</v>
      </c>
      <c r="Q13" s="270"/>
      <c r="R13" s="270">
        <f>SUM(R12)</f>
        <v>3789417</v>
      </c>
      <c r="S13" s="270">
        <f>SUM(S12)</f>
        <v>3414689</v>
      </c>
      <c r="T13" s="1010">
        <f>SUM(T5:T12)</f>
        <v>2491294316.5555553</v>
      </c>
      <c r="U13" s="413">
        <f>SUM(U5:U12)</f>
        <v>3147272740.5555553</v>
      </c>
      <c r="V13" s="418">
        <f>SUM(D13+G13+J13+M13+P13)+S13</f>
        <v>3198644537</v>
      </c>
      <c r="W13" s="422">
        <f t="shared" si="1"/>
        <v>1.0163226388938178</v>
      </c>
      <c r="Y13" s="174">
        <f>SUM(V5:V12)</f>
        <v>3198644537</v>
      </c>
    </row>
    <row r="14" spans="1:25" ht="13.5" thickBot="1" x14ac:dyDescent="0.25">
      <c r="B14" s="225"/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61"/>
      <c r="O14" s="271"/>
      <c r="P14" s="271"/>
      <c r="Q14" s="271"/>
      <c r="R14" s="271"/>
      <c r="S14" s="271"/>
      <c r="T14" s="273"/>
      <c r="U14" s="273"/>
      <c r="V14" s="415"/>
      <c r="W14" s="422"/>
    </row>
    <row r="15" spans="1:25" ht="15.75" customHeight="1" thickBot="1" x14ac:dyDescent="0.3">
      <c r="A15" s="370" t="s">
        <v>438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263"/>
      <c r="O15" s="263"/>
      <c r="P15" s="263"/>
      <c r="Q15" s="1780"/>
      <c r="R15" s="1780"/>
      <c r="S15" s="1780"/>
      <c r="T15" s="274">
        <f>T13-E12-H12-K12-N12</f>
        <v>2025375316.5555553</v>
      </c>
      <c r="U15" s="414">
        <f>U13-F12-I12-L12-O12-R12+'13.sz.melléklet'!G47+'14.sz.melléklet'!F31+'15.sz.melléklet'!F35+'16.sz. melléklet'!F35</f>
        <v>2624420850.5555553</v>
      </c>
      <c r="V15" s="414">
        <f>V13-G12-J12-M12-P12+128789+245012+448591+119190-S12</f>
        <v>2751624882</v>
      </c>
      <c r="W15" s="435">
        <f t="shared" si="1"/>
        <v>1.0484693723636274</v>
      </c>
    </row>
    <row r="16" spans="1:25" ht="41.25" customHeight="1" thickBot="1" x14ac:dyDescent="0.3">
      <c r="A16" s="586" t="s">
        <v>439</v>
      </c>
      <c r="B16" s="2637" t="s">
        <v>95</v>
      </c>
      <c r="C16" s="2638"/>
      <c r="D16" s="2639"/>
      <c r="E16" s="2640" t="s">
        <v>97</v>
      </c>
      <c r="F16" s="2641"/>
      <c r="G16" s="2642"/>
      <c r="H16" s="2640" t="s">
        <v>98</v>
      </c>
      <c r="I16" s="2641"/>
      <c r="J16" s="2642"/>
      <c r="K16" s="2643" t="s">
        <v>601</v>
      </c>
      <c r="L16" s="2644"/>
      <c r="M16" s="2645"/>
      <c r="N16" s="2637" t="s">
        <v>96</v>
      </c>
      <c r="O16" s="2646"/>
      <c r="P16" s="2647"/>
      <c r="Q16" s="2660" t="s">
        <v>618</v>
      </c>
      <c r="R16" s="2661"/>
      <c r="S16" s="2662"/>
      <c r="T16" s="2648" t="s">
        <v>314</v>
      </c>
      <c r="U16" s="2649"/>
      <c r="V16" s="2649"/>
    </row>
    <row r="17" spans="1:25" ht="41.25" customHeight="1" x14ac:dyDescent="0.25">
      <c r="A17" s="256"/>
      <c r="B17" s="108" t="s">
        <v>321</v>
      </c>
      <c r="C17" s="108" t="s">
        <v>322</v>
      </c>
      <c r="D17" s="381" t="s">
        <v>323</v>
      </c>
      <c r="E17" s="108" t="s">
        <v>321</v>
      </c>
      <c r="F17" s="108" t="s">
        <v>322</v>
      </c>
      <c r="G17" s="381" t="s">
        <v>323</v>
      </c>
      <c r="H17" s="108" t="s">
        <v>321</v>
      </c>
      <c r="I17" s="108" t="s">
        <v>322</v>
      </c>
      <c r="J17" s="381" t="s">
        <v>323</v>
      </c>
      <c r="K17" s="108" t="s">
        <v>321</v>
      </c>
      <c r="L17" s="108" t="s">
        <v>322</v>
      </c>
      <c r="M17" s="381" t="s">
        <v>323</v>
      </c>
      <c r="N17" s="108" t="s">
        <v>321</v>
      </c>
      <c r="O17" s="108" t="s">
        <v>322</v>
      </c>
      <c r="P17" s="381" t="s">
        <v>323</v>
      </c>
      <c r="Q17" s="381" t="s">
        <v>333</v>
      </c>
      <c r="R17" s="381" t="s">
        <v>614</v>
      </c>
      <c r="S17" s="381" t="s">
        <v>323</v>
      </c>
      <c r="T17" s="108" t="s">
        <v>321</v>
      </c>
      <c r="U17" s="108" t="s">
        <v>322</v>
      </c>
      <c r="V17" s="382" t="s">
        <v>323</v>
      </c>
      <c r="W17" s="384"/>
    </row>
    <row r="18" spans="1:25" x14ac:dyDescent="0.2">
      <c r="A18" s="12" t="s">
        <v>8</v>
      </c>
      <c r="B18" s="113">
        <f>SUM('6. sz.melléklet'!C147)</f>
        <v>54310000</v>
      </c>
      <c r="C18" s="325">
        <f>'6. sz.melléklet'!C148</f>
        <v>57401226</v>
      </c>
      <c r="D18" s="113">
        <f>SUM('6. sz.melléklet'!C149)</f>
        <v>53615985</v>
      </c>
      <c r="E18" s="113">
        <f>SUM('13.sz.melléklet'!C27)</f>
        <v>90972000</v>
      </c>
      <c r="F18" s="113">
        <f>'13.sz.melléklet'!C28</f>
        <v>101643800</v>
      </c>
      <c r="G18" s="113">
        <f>SUM('13.sz.melléklet'!C29)</f>
        <v>91913751</v>
      </c>
      <c r="H18" s="113">
        <f>SUM('14.sz.melléklet'!C23)</f>
        <v>113827000</v>
      </c>
      <c r="I18" s="113">
        <f>'14.sz.melléklet'!C24</f>
        <v>127917391</v>
      </c>
      <c r="J18" s="113">
        <f>SUM('14.sz.melléklet'!C25)</f>
        <v>117079527</v>
      </c>
      <c r="K18" s="113">
        <f>SUM('15.sz.melléklet'!C27)</f>
        <v>30096000</v>
      </c>
      <c r="L18" s="258">
        <f>'15.sz.melléklet'!C28</f>
        <v>34832762</v>
      </c>
      <c r="M18" s="258">
        <f>SUM('15.sz.melléklet'!C29)</f>
        <v>33472466</v>
      </c>
      <c r="N18" s="258">
        <f>SUM('16.sz. melléklet'!C23)</f>
        <v>51626000</v>
      </c>
      <c r="O18" s="258">
        <f>'16.sz. melléklet'!C24</f>
        <v>58744900</v>
      </c>
      <c r="P18" s="258">
        <f>SUM('16.sz. melléklet'!C25)</f>
        <v>56198599</v>
      </c>
      <c r="Q18" s="258"/>
      <c r="R18" s="258">
        <f>'17.sz.melléklet'!C8</f>
        <v>2861064</v>
      </c>
      <c r="S18" s="258">
        <f>'17.sz.melléklet'!C13</f>
        <v>2604430</v>
      </c>
      <c r="T18" s="265">
        <f t="shared" ref="T18:T28" si="4">SUM(B18,E18,H18,K18,N18)</f>
        <v>340831000</v>
      </c>
      <c r="U18" s="265">
        <f>SUM(C18,F18,I18,L18,O18)+R18</f>
        <v>383401143</v>
      </c>
      <c r="V18" s="419">
        <f>SUM(D18+G18+J18+M18+P18)+S18</f>
        <v>354884758</v>
      </c>
      <c r="W18" s="420">
        <f>SUM(V18/U18)</f>
        <v>0.92562258741101355</v>
      </c>
    </row>
    <row r="19" spans="1:25" x14ac:dyDescent="0.2">
      <c r="A19" s="12" t="s">
        <v>273</v>
      </c>
      <c r="B19" s="113">
        <f>SUM('6. sz.melléklet'!D147)</f>
        <v>10589000</v>
      </c>
      <c r="C19" s="113">
        <f>'6. sz.melléklet'!D148</f>
        <v>11083588</v>
      </c>
      <c r="D19" s="113">
        <f>SUM('6. sz.melléklet'!D149)</f>
        <v>9770706</v>
      </c>
      <c r="E19" s="113">
        <f>SUM('13.sz.melléklet'!D27)</f>
        <v>17862000</v>
      </c>
      <c r="F19" s="113">
        <f>'13.sz.melléklet'!D28</f>
        <v>19624016</v>
      </c>
      <c r="G19" s="113">
        <f>SUM('13.sz.melléklet'!D29)</f>
        <v>15798844</v>
      </c>
      <c r="H19" s="113">
        <f>SUM('14.sz.melléklet'!D23)</f>
        <v>20909000</v>
      </c>
      <c r="I19" s="113">
        <f>'14.sz.melléklet'!D24</f>
        <v>25226184</v>
      </c>
      <c r="J19" s="113">
        <f>SUM('14.sz.melléklet'!D25)</f>
        <v>22976416</v>
      </c>
      <c r="K19" s="113">
        <f>SUM('15.sz.melléklet'!D27)</f>
        <v>5759000</v>
      </c>
      <c r="L19" s="258">
        <f>'15.sz.melléklet'!D28</f>
        <v>6529679</v>
      </c>
      <c r="M19" s="258">
        <f>SUM('15.sz.melléklet'!D29)</f>
        <v>5995117</v>
      </c>
      <c r="N19" s="258">
        <f>SUM('16.sz. melléklet'!D23)</f>
        <v>9234000</v>
      </c>
      <c r="O19" s="258">
        <f>'16.sz. melléklet'!D24</f>
        <v>10393238</v>
      </c>
      <c r="P19" s="258">
        <f>SUM('16.sz. melléklet'!D25)</f>
        <v>9563552</v>
      </c>
      <c r="Q19" s="258"/>
      <c r="R19" s="258">
        <f>'17.sz.melléklet'!D8</f>
        <v>440850</v>
      </c>
      <c r="S19" s="258">
        <f>'17.sz.melléklet'!D13</f>
        <v>440849</v>
      </c>
      <c r="T19" s="265">
        <f t="shared" si="4"/>
        <v>64353000</v>
      </c>
      <c r="U19" s="265">
        <f>SUM(C19,F19,I19,L19,O19)+R19</f>
        <v>73297555</v>
      </c>
      <c r="V19" s="419">
        <f>SUM(D19+G19+J19+M19+P19)+S19</f>
        <v>64545484</v>
      </c>
      <c r="W19" s="420">
        <f t="shared" ref="W19:W31" si="5">SUM(V19/U19)</f>
        <v>0.88059532135826357</v>
      </c>
    </row>
    <row r="20" spans="1:25" x14ac:dyDescent="0.2">
      <c r="A20" s="12" t="s">
        <v>18</v>
      </c>
      <c r="B20" s="113">
        <f>SUM('6. sz.melléklet'!E147)</f>
        <v>215300483</v>
      </c>
      <c r="C20" s="113">
        <f>'6. sz.melléklet'!E148</f>
        <v>311435474</v>
      </c>
      <c r="D20" s="113">
        <f>SUM('6. sz.melléklet'!E149)</f>
        <v>202041931</v>
      </c>
      <c r="E20" s="113">
        <f>SUM('13.sz.melléklet'!E27)</f>
        <v>35548000</v>
      </c>
      <c r="F20" s="113">
        <f>'13.sz.melléklet'!E28</f>
        <v>35548000</v>
      </c>
      <c r="G20" s="113">
        <f>SUM('13.sz.melléklet'!E29)</f>
        <v>21003541</v>
      </c>
      <c r="H20" s="113">
        <f>SUM('14.sz.melléklet'!E23)</f>
        <v>51589000</v>
      </c>
      <c r="I20" s="113">
        <f>'14.sz.melléklet'!E24</f>
        <v>51589000</v>
      </c>
      <c r="J20" s="113">
        <f>SUM('14.sz.melléklet'!E25)</f>
        <v>35867078</v>
      </c>
      <c r="K20" s="113">
        <f>SUM('15.sz.melléklet'!E27)</f>
        <v>29454000</v>
      </c>
      <c r="L20" s="258">
        <f>'15.sz.melléklet'!E28</f>
        <v>29496186</v>
      </c>
      <c r="M20" s="258">
        <f>SUM('15.sz.melléklet'!E29)</f>
        <v>19252039</v>
      </c>
      <c r="N20" s="258">
        <f>SUM('16.sz. melléklet'!E23)</f>
        <v>15124000</v>
      </c>
      <c r="O20" s="258">
        <f>'16.sz. melléklet'!E24</f>
        <v>15124000</v>
      </c>
      <c r="P20" s="258">
        <f>SUM('16.sz. melléklet'!E25)</f>
        <v>12724487</v>
      </c>
      <c r="Q20" s="258"/>
      <c r="R20" s="258">
        <f>'17.sz.melléklet'!E8</f>
        <v>411684</v>
      </c>
      <c r="S20" s="258">
        <f>'17.sz.melléklet'!E13</f>
        <v>286022</v>
      </c>
      <c r="T20" s="265">
        <f t="shared" si="4"/>
        <v>347015483</v>
      </c>
      <c r="U20" s="265">
        <f>SUM(C20,F20,I20,L20,O20)+R20</f>
        <v>443604344</v>
      </c>
      <c r="V20" s="419">
        <f>SUM(D20+G20+J20+M20+P20)+S20</f>
        <v>291175098</v>
      </c>
      <c r="W20" s="420">
        <f t="shared" si="5"/>
        <v>0.65638468589928867</v>
      </c>
    </row>
    <row r="21" spans="1:25" x14ac:dyDescent="0.2">
      <c r="A21" s="12" t="s">
        <v>198</v>
      </c>
      <c r="B21" s="113">
        <f>SUM('6. sz.melléklet'!F147)</f>
        <v>23896000</v>
      </c>
      <c r="C21" s="113">
        <f>'6. sz.melléklet'!F148</f>
        <v>23896000</v>
      </c>
      <c r="D21" s="113">
        <f>SUM('6. sz.melléklet'!F149)</f>
        <v>12501442</v>
      </c>
      <c r="E21" s="113"/>
      <c r="F21" s="113"/>
      <c r="G21" s="113"/>
      <c r="H21" s="113"/>
      <c r="I21" s="113"/>
      <c r="J21" s="113"/>
      <c r="K21" s="113"/>
      <c r="L21" s="258"/>
      <c r="M21" s="258"/>
      <c r="N21" s="258"/>
      <c r="O21" s="258"/>
      <c r="P21" s="258"/>
      <c r="Q21" s="258"/>
      <c r="R21" s="258"/>
      <c r="S21" s="258"/>
      <c r="T21" s="265">
        <f t="shared" si="4"/>
        <v>23896000</v>
      </c>
      <c r="U21" s="265">
        <f t="shared" ref="U21:U28" si="6">SUM(C21,F21,I21,L21,O21)</f>
        <v>23896000</v>
      </c>
      <c r="V21" s="419">
        <f t="shared" ref="V21:V28" si="7">SUM(D21+G21+J21+M21+P21)</f>
        <v>12501442</v>
      </c>
      <c r="W21" s="420">
        <f t="shared" si="5"/>
        <v>0.52316044526280547</v>
      </c>
    </row>
    <row r="22" spans="1:25" x14ac:dyDescent="0.2">
      <c r="A22" s="12" t="s">
        <v>313</v>
      </c>
      <c r="B22" s="113">
        <f>SUM('6. sz.melléklet'!I147)</f>
        <v>142159607</v>
      </c>
      <c r="C22" s="113">
        <f>'6. sz.melléklet'!I148</f>
        <v>140124536</v>
      </c>
      <c r="D22" s="113">
        <f>SUM('6. sz.melléklet'!I149)</f>
        <v>123383247</v>
      </c>
      <c r="E22" s="113"/>
      <c r="F22" s="113"/>
      <c r="G22" s="113"/>
      <c r="H22" s="113"/>
      <c r="I22" s="113"/>
      <c r="J22" s="113"/>
      <c r="K22" s="113"/>
      <c r="L22" s="258"/>
      <c r="M22" s="258"/>
      <c r="N22" s="258"/>
      <c r="O22" s="258"/>
      <c r="P22" s="258"/>
      <c r="Q22" s="258"/>
      <c r="R22" s="258"/>
      <c r="S22" s="258"/>
      <c r="T22" s="265">
        <f t="shared" si="4"/>
        <v>142159607</v>
      </c>
      <c r="U22" s="265">
        <f t="shared" si="6"/>
        <v>140124536</v>
      </c>
      <c r="V22" s="419">
        <f t="shared" si="7"/>
        <v>123383247</v>
      </c>
      <c r="W22" s="420">
        <f t="shared" si="5"/>
        <v>0.8805256418476205</v>
      </c>
    </row>
    <row r="23" spans="1:25" x14ac:dyDescent="0.2">
      <c r="A23" s="12" t="s">
        <v>100</v>
      </c>
      <c r="B23" s="113">
        <f>'6. sz.melléklet'!H147</f>
        <v>743025714</v>
      </c>
      <c r="C23" s="113">
        <f>'6. sz.melléklet'!H148</f>
        <v>916488483</v>
      </c>
      <c r="D23" s="113">
        <f>SUM('6. sz.melléklet'!H149)</f>
        <v>657931923</v>
      </c>
      <c r="E23" s="113">
        <f>SUM('13.sz.melléklet'!F27)</f>
        <v>5700000</v>
      </c>
      <c r="F23" s="113">
        <f>'13.sz.melléklet'!F28</f>
        <v>5700000</v>
      </c>
      <c r="G23" s="113">
        <f>'13.a.sz. melléklet'!K12</f>
        <v>1848338</v>
      </c>
      <c r="H23" s="113">
        <f>SUM('14.sz.melléklet'!F23)</f>
        <v>3663000</v>
      </c>
      <c r="I23" s="113">
        <f>SUM('14.a.sz. melléklet'!I20)</f>
        <v>3663000</v>
      </c>
      <c r="J23" s="113">
        <f>SUM('14.sz.melléklet'!F25)</f>
        <v>2728547</v>
      </c>
      <c r="K23" s="113">
        <f>SUM('15.sz.melléklet'!F27)</f>
        <v>4590000</v>
      </c>
      <c r="L23" s="258">
        <f>'15.sz.melléklet'!F28</f>
        <v>7005899</v>
      </c>
      <c r="M23" s="258">
        <f>SUM('15.sz.melléklet'!F29)</f>
        <v>6430909</v>
      </c>
      <c r="N23" s="258">
        <f>SUM('16.sz. melléklet'!F23)</f>
        <v>2920000</v>
      </c>
      <c r="O23" s="258">
        <f>SUM('16.a.sz. melléklet'!J13)</f>
        <v>9920000</v>
      </c>
      <c r="P23" s="258">
        <f>SUM('16.sz. melléklet'!F25)</f>
        <v>6900554</v>
      </c>
      <c r="Q23" s="258"/>
      <c r="R23" s="258">
        <f>'17.sz.melléklet'!F8</f>
        <v>75819</v>
      </c>
      <c r="S23" s="258">
        <f>'17.sz.melléklet'!F13</f>
        <v>75819</v>
      </c>
      <c r="T23" s="265">
        <f t="shared" si="4"/>
        <v>759898714</v>
      </c>
      <c r="U23" s="265">
        <f>SUM(C23,F23,I23,L23,O23)+R23</f>
        <v>942853201</v>
      </c>
      <c r="V23" s="419">
        <f>SUM(D23+G23+J23+M23+P23)+S23</f>
        <v>675916090</v>
      </c>
      <c r="W23" s="420">
        <f t="shared" si="5"/>
        <v>0.71688369863210555</v>
      </c>
    </row>
    <row r="24" spans="1:25" x14ac:dyDescent="0.2">
      <c r="A24" s="12" t="s">
        <v>101</v>
      </c>
      <c r="B24" s="113">
        <f>SUM('6. sz.melléklet'!G147)</f>
        <v>238086912</v>
      </c>
      <c r="C24" s="113">
        <f>'6. sz.melléklet'!G148</f>
        <v>238086912</v>
      </c>
      <c r="D24" s="113">
        <f>SUM('6. sz.melléklet'!G149)</f>
        <v>32347255</v>
      </c>
      <c r="E24" s="113">
        <f>SUM('13.sz.melléklet'!G27)</f>
        <v>0</v>
      </c>
      <c r="F24" s="113">
        <f>'13.sz.melléklet'!G28</f>
        <v>0</v>
      </c>
      <c r="G24" s="113"/>
      <c r="H24" s="113">
        <v>0</v>
      </c>
      <c r="I24" s="113">
        <f>SUM('14.a.sz. melléklet'!E20)</f>
        <v>0</v>
      </c>
      <c r="J24" s="113"/>
      <c r="K24" s="113">
        <v>0</v>
      </c>
      <c r="L24" s="258"/>
      <c r="M24" s="258"/>
      <c r="N24" s="258">
        <v>0</v>
      </c>
      <c r="O24" s="258"/>
      <c r="P24" s="258"/>
      <c r="Q24" s="258"/>
      <c r="R24" s="258"/>
      <c r="S24" s="258"/>
      <c r="T24" s="265">
        <f t="shared" si="4"/>
        <v>238086912</v>
      </c>
      <c r="U24" s="265">
        <f t="shared" si="6"/>
        <v>238086912</v>
      </c>
      <c r="V24" s="419">
        <f t="shared" si="7"/>
        <v>32347255</v>
      </c>
      <c r="W24" s="420">
        <f t="shared" si="5"/>
        <v>0.13586322208253093</v>
      </c>
    </row>
    <row r="25" spans="1:25" x14ac:dyDescent="0.2">
      <c r="A25" s="12" t="s">
        <v>306</v>
      </c>
      <c r="B25" s="113">
        <f>SUM('6. sz.melléklet'!J147)</f>
        <v>23080050</v>
      </c>
      <c r="C25" s="113">
        <f>'6. sz.melléklet'!J148</f>
        <v>59292130</v>
      </c>
      <c r="D25" s="113">
        <f>SUM('6. sz.melléklet'!J149)</f>
        <v>39328977</v>
      </c>
      <c r="E25" s="113"/>
      <c r="F25" s="113"/>
      <c r="G25" s="113"/>
      <c r="H25" s="113"/>
      <c r="I25" s="113"/>
      <c r="J25" s="113"/>
      <c r="K25" s="113"/>
      <c r="L25" s="258"/>
      <c r="M25" s="258"/>
      <c r="N25" s="258"/>
      <c r="O25" s="258"/>
      <c r="P25" s="258"/>
      <c r="Q25" s="258"/>
      <c r="R25" s="258"/>
      <c r="S25" s="258"/>
      <c r="T25" s="265">
        <f t="shared" si="4"/>
        <v>23080050</v>
      </c>
      <c r="U25" s="265">
        <f t="shared" si="6"/>
        <v>59292130</v>
      </c>
      <c r="V25" s="419">
        <f t="shared" si="7"/>
        <v>39328977</v>
      </c>
      <c r="W25" s="420">
        <f t="shared" si="5"/>
        <v>0.66330855376590447</v>
      </c>
    </row>
    <row r="26" spans="1:25" x14ac:dyDescent="0.2">
      <c r="A26" s="12" t="s">
        <v>102</v>
      </c>
      <c r="B26" s="113">
        <f>SUM('6. sz.melléklet'!M147)</f>
        <v>471317843</v>
      </c>
      <c r="C26" s="113">
        <f>'6. sz.melléklet'!M148</f>
        <v>812954748</v>
      </c>
      <c r="D26" s="113">
        <f>SUM('6. sz.melléklet'!M149)</f>
        <v>737122513</v>
      </c>
      <c r="E26" s="113"/>
      <c r="F26" s="113"/>
      <c r="G26" s="113"/>
      <c r="H26" s="113"/>
      <c r="I26" s="113"/>
      <c r="J26" s="113"/>
      <c r="K26" s="113"/>
      <c r="L26" s="258"/>
      <c r="M26" s="258"/>
      <c r="N26" s="258"/>
      <c r="O26" s="258"/>
      <c r="P26" s="258"/>
      <c r="Q26" s="258"/>
      <c r="R26" s="258"/>
      <c r="S26" s="258"/>
      <c r="T26" s="265">
        <f t="shared" si="4"/>
        <v>471317843</v>
      </c>
      <c r="U26" s="265">
        <f t="shared" si="6"/>
        <v>812954748</v>
      </c>
      <c r="V26" s="419">
        <f t="shared" si="7"/>
        <v>737122513</v>
      </c>
      <c r="W26" s="420">
        <f t="shared" si="5"/>
        <v>0.90672022620378379</v>
      </c>
    </row>
    <row r="27" spans="1:25" x14ac:dyDescent="0.2">
      <c r="A27" s="12" t="s">
        <v>103</v>
      </c>
      <c r="B27" s="113">
        <f>SUM('6. sz.melléklet'!K6)</f>
        <v>54155707.555555582</v>
      </c>
      <c r="C27" s="113">
        <f>'6. sz.melléklet'!K148</f>
        <v>26190372</v>
      </c>
      <c r="D27" s="113">
        <f>SUM('6. sz.melléklet'!K149)</f>
        <v>0</v>
      </c>
      <c r="E27" s="113"/>
      <c r="F27" s="113"/>
      <c r="G27" s="113"/>
      <c r="H27" s="113"/>
      <c r="I27" s="113"/>
      <c r="J27" s="113"/>
      <c r="K27" s="113"/>
      <c r="L27" s="258"/>
      <c r="M27" s="258"/>
      <c r="N27" s="258"/>
      <c r="O27" s="258"/>
      <c r="P27" s="258"/>
      <c r="Q27" s="258"/>
      <c r="R27" s="258"/>
      <c r="S27" s="258"/>
      <c r="T27" s="265">
        <f t="shared" si="4"/>
        <v>54155707.555555582</v>
      </c>
      <c r="U27" s="265">
        <f t="shared" si="6"/>
        <v>26190372</v>
      </c>
      <c r="V27" s="419">
        <f t="shared" si="7"/>
        <v>0</v>
      </c>
      <c r="W27" s="420">
        <f t="shared" si="5"/>
        <v>0</v>
      </c>
    </row>
    <row r="28" spans="1:25" ht="13.5" thickBot="1" x14ac:dyDescent="0.25">
      <c r="A28" s="109" t="s">
        <v>104</v>
      </c>
      <c r="B28" s="114">
        <f>SUM('6. sz.melléklet'!L10)</f>
        <v>26500000</v>
      </c>
      <c r="C28" s="114">
        <f>'6. sz.melléklet'!L148</f>
        <v>3571800</v>
      </c>
      <c r="D28" s="114">
        <f>SUM('6. sz.melléklet'!L149)</f>
        <v>0</v>
      </c>
      <c r="E28" s="114"/>
      <c r="F28" s="114"/>
      <c r="G28" s="114"/>
      <c r="H28" s="114"/>
      <c r="I28" s="114"/>
      <c r="J28" s="114"/>
      <c r="K28" s="114"/>
      <c r="L28" s="262"/>
      <c r="M28" s="262"/>
      <c r="N28" s="262"/>
      <c r="O28" s="276"/>
      <c r="P28" s="276"/>
      <c r="Q28" s="276"/>
      <c r="R28" s="276"/>
      <c r="S28" s="276"/>
      <c r="T28" s="266">
        <f t="shared" si="4"/>
        <v>26500000</v>
      </c>
      <c r="U28" s="266">
        <f t="shared" si="6"/>
        <v>3571800</v>
      </c>
      <c r="V28" s="419">
        <f t="shared" si="7"/>
        <v>0</v>
      </c>
      <c r="W28" s="421">
        <f t="shared" si="5"/>
        <v>0</v>
      </c>
      <c r="Y28" s="630"/>
    </row>
    <row r="29" spans="1:25" ht="13.5" customHeight="1" thickBot="1" x14ac:dyDescent="0.25">
      <c r="A29" s="212" t="s">
        <v>117</v>
      </c>
      <c r="B29" s="115">
        <f t="shared" ref="B29:U29" si="8">SUM(B18:B28)</f>
        <v>2002421316.5555556</v>
      </c>
      <c r="C29" s="115">
        <f t="shared" si="8"/>
        <v>2600525269</v>
      </c>
      <c r="D29" s="115">
        <f>SUM(D18:D28)</f>
        <v>1868043979</v>
      </c>
      <c r="E29" s="115">
        <f t="shared" si="8"/>
        <v>150082000</v>
      </c>
      <c r="F29" s="115">
        <f t="shared" si="8"/>
        <v>162515816</v>
      </c>
      <c r="G29" s="115">
        <f t="shared" si="8"/>
        <v>130564474</v>
      </c>
      <c r="H29" s="115">
        <f t="shared" si="8"/>
        <v>189988000</v>
      </c>
      <c r="I29" s="115">
        <f t="shared" si="8"/>
        <v>208395575</v>
      </c>
      <c r="J29" s="115">
        <f t="shared" si="8"/>
        <v>178651568</v>
      </c>
      <c r="K29" s="115">
        <f t="shared" si="8"/>
        <v>69899000</v>
      </c>
      <c r="L29" s="260">
        <f t="shared" si="8"/>
        <v>77864526</v>
      </c>
      <c r="M29" s="260">
        <f t="shared" si="8"/>
        <v>65150531</v>
      </c>
      <c r="N29" s="260">
        <f t="shared" si="8"/>
        <v>78904000</v>
      </c>
      <c r="O29" s="270">
        <f t="shared" si="8"/>
        <v>94182138</v>
      </c>
      <c r="P29" s="270">
        <f t="shared" si="8"/>
        <v>85387192</v>
      </c>
      <c r="Q29" s="1053"/>
      <c r="R29" s="1053">
        <f>SUM(R18:R28)</f>
        <v>3789417</v>
      </c>
      <c r="S29" s="1053">
        <f>SUM(S18:S28)</f>
        <v>3407120</v>
      </c>
      <c r="T29" s="277">
        <f t="shared" si="8"/>
        <v>2491294316.5555553</v>
      </c>
      <c r="U29" s="115">
        <f t="shared" si="8"/>
        <v>3147272741</v>
      </c>
      <c r="V29" s="419">
        <f>SUM(D29+G29+J29+M29+P29)+S29</f>
        <v>2331204864</v>
      </c>
      <c r="W29" s="422">
        <f t="shared" si="5"/>
        <v>0.74070633715058765</v>
      </c>
      <c r="Y29" s="630">
        <f>SUM(V18:V28)</f>
        <v>2331204864</v>
      </c>
    </row>
    <row r="30" spans="1:25" ht="13.5" thickBot="1" x14ac:dyDescent="0.25">
      <c r="B30" s="225"/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61"/>
      <c r="O30" s="271"/>
      <c r="P30" s="271"/>
      <c r="Q30" s="271"/>
      <c r="R30" s="271"/>
      <c r="S30" s="271"/>
      <c r="T30" s="115"/>
      <c r="U30" s="115"/>
      <c r="V30" s="213"/>
      <c r="W30" s="422"/>
    </row>
    <row r="31" spans="1:25" ht="16.5" thickBot="1" x14ac:dyDescent="0.3">
      <c r="A31" s="370" t="s">
        <v>440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263"/>
      <c r="O31" s="263"/>
      <c r="P31" s="263"/>
      <c r="Q31" s="1780"/>
      <c r="R31" s="1780"/>
      <c r="S31" s="1780"/>
      <c r="T31" s="274">
        <f>SUM(T29-E12-H12-K12-N12)</f>
        <v>2025375316.5555553</v>
      </c>
      <c r="U31" s="275">
        <f>U29-F12-I12-L12-O12-R29+'13.sz.melléklet'!G47+'14.sz.melléklet'!F31+'15.sz.melléklet'!F35+'16.sz. melléklet'!F35</f>
        <v>2624420851</v>
      </c>
      <c r="V31" s="275">
        <f>V29-G12-J12-M12-P12+128789+245012+448591+119190-S12</f>
        <v>1884185209</v>
      </c>
      <c r="W31" s="435">
        <f t="shared" si="5"/>
        <v>0.7179432400417245</v>
      </c>
    </row>
    <row r="33" spans="15:15" x14ac:dyDescent="0.2">
      <c r="O33" s="630">
        <f>P29+M29+J29+G29+D29</f>
        <v>2327797744</v>
      </c>
    </row>
  </sheetData>
  <mergeCells count="15">
    <mergeCell ref="A1:T1"/>
    <mergeCell ref="T3:V3"/>
    <mergeCell ref="B16:D16"/>
    <mergeCell ref="E16:G16"/>
    <mergeCell ref="H16:J16"/>
    <mergeCell ref="K16:M16"/>
    <mergeCell ref="N16:P16"/>
    <mergeCell ref="T16:V16"/>
    <mergeCell ref="B3:D3"/>
    <mergeCell ref="E3:G3"/>
    <mergeCell ref="H3:J3"/>
    <mergeCell ref="K3:M3"/>
    <mergeCell ref="N3:P3"/>
    <mergeCell ref="Q3:S3"/>
    <mergeCell ref="Q16:S16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47" orientation="landscape" r:id="rId1"/>
  <headerFooter alignWithMargins="0">
    <oddHeader>&amp;A</oddHead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2:B22"/>
  <sheetViews>
    <sheetView workbookViewId="0">
      <selection activeCell="H47" sqref="H47"/>
    </sheetView>
  </sheetViews>
  <sheetFormatPr defaultRowHeight="12.75" x14ac:dyDescent="0.2"/>
  <cols>
    <col min="1" max="1" width="54.5703125" style="1" customWidth="1"/>
    <col min="2" max="2" width="29.28515625" customWidth="1"/>
  </cols>
  <sheetData>
    <row r="2" spans="1:2" s="10" customFormat="1" ht="48" customHeight="1" x14ac:dyDescent="0.25">
      <c r="A2" s="2687" t="s">
        <v>543</v>
      </c>
      <c r="B2" s="2688"/>
    </row>
    <row r="3" spans="1:2" ht="0.75" customHeight="1" x14ac:dyDescent="0.25">
      <c r="A3" s="31" t="s">
        <v>127</v>
      </c>
      <c r="B3" s="31"/>
    </row>
    <row r="4" spans="1:2" s="1" customFormat="1" ht="0.75" customHeight="1" x14ac:dyDescent="0.2">
      <c r="A4"/>
      <c r="B4"/>
    </row>
    <row r="5" spans="1:2" ht="0.75" customHeight="1" thickBot="1" x14ac:dyDescent="0.25">
      <c r="A5"/>
      <c r="B5" s="1"/>
    </row>
    <row r="6" spans="1:2" ht="15" hidden="1" customHeight="1" thickBot="1" x14ac:dyDescent="0.25">
      <c r="A6"/>
      <c r="B6" s="1"/>
    </row>
    <row r="7" spans="1:2" ht="27.75" customHeight="1" x14ac:dyDescent="0.2">
      <c r="A7" s="226" t="s">
        <v>178</v>
      </c>
      <c r="B7" s="227" t="s">
        <v>179</v>
      </c>
    </row>
    <row r="8" spans="1:2" ht="15" customHeight="1" x14ac:dyDescent="0.2">
      <c r="A8" s="109"/>
      <c r="B8" s="230"/>
    </row>
    <row r="9" spans="1:2" ht="6" customHeight="1" x14ac:dyDescent="0.2">
      <c r="A9" s="228"/>
      <c r="B9" s="231"/>
    </row>
    <row r="10" spans="1:2" ht="15" customHeight="1" x14ac:dyDescent="0.2">
      <c r="A10" s="228"/>
      <c r="B10" s="231"/>
    </row>
    <row r="11" spans="1:2" ht="15" customHeight="1" x14ac:dyDescent="0.25">
      <c r="A11" s="233" t="s">
        <v>28</v>
      </c>
      <c r="B11" s="11"/>
    </row>
    <row r="12" spans="1:2" ht="3" customHeight="1" x14ac:dyDescent="0.2">
      <c r="A12" s="228"/>
      <c r="B12" s="231"/>
    </row>
    <row r="13" spans="1:2" ht="3" customHeight="1" x14ac:dyDescent="0.2">
      <c r="A13" s="228" t="s">
        <v>39</v>
      </c>
      <c r="B13" s="231"/>
    </row>
    <row r="14" spans="1:2" ht="6" customHeight="1" x14ac:dyDescent="0.2">
      <c r="A14" s="228"/>
      <c r="B14" s="231"/>
    </row>
    <row r="15" spans="1:2" ht="15" customHeight="1" x14ac:dyDescent="0.25">
      <c r="A15" s="233" t="s">
        <v>35</v>
      </c>
      <c r="B15" s="11"/>
    </row>
    <row r="16" spans="1:2" ht="6" customHeight="1" x14ac:dyDescent="0.2">
      <c r="A16" s="228"/>
      <c r="B16" s="231"/>
    </row>
    <row r="17" spans="1:2" ht="15.75" x14ac:dyDescent="0.25">
      <c r="A17" s="234" t="s">
        <v>144</v>
      </c>
      <c r="B17" s="11"/>
    </row>
    <row r="18" spans="1:2" ht="6" customHeight="1" x14ac:dyDescent="0.2">
      <c r="A18" s="229"/>
      <c r="B18" s="232"/>
    </row>
    <row r="19" spans="1:2" ht="15.75" x14ac:dyDescent="0.25">
      <c r="A19" s="235" t="s">
        <v>91</v>
      </c>
      <c r="B19" s="236"/>
    </row>
    <row r="20" spans="1:2" x14ac:dyDescent="0.2">
      <c r="A20" s="237" t="s">
        <v>46</v>
      </c>
      <c r="B20" s="14">
        <v>6</v>
      </c>
    </row>
    <row r="21" spans="1:2" ht="6" customHeight="1" x14ac:dyDescent="0.2">
      <c r="A21" s="228"/>
      <c r="B21" s="231"/>
    </row>
    <row r="22" spans="1:2" ht="15" customHeight="1" x14ac:dyDescent="0.2">
      <c r="A22" s="238" t="s">
        <v>6</v>
      </c>
      <c r="B22" s="11">
        <f>SUM(B10:B21)</f>
        <v>6</v>
      </c>
    </row>
  </sheetData>
  <mergeCells count="1">
    <mergeCell ref="A2:B2"/>
  </mergeCells>
  <phoneticPr fontId="3" type="noConversion"/>
  <printOptions horizontalCentered="1"/>
  <pageMargins left="0.39370078740157483" right="0.19685039370078741" top="0.98425196850393704" bottom="0.98425196850393704" header="0.59055118110236227" footer="0.51181102362204722"/>
  <pageSetup paperSize="9" orientation="portrait" r:id="rId1"/>
  <headerFooter alignWithMargins="0">
    <oddHeader>&amp;A</oddHeader>
    <oddFooter>&amp;P. oldal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Munka29">
    <pageSetUpPr fitToPage="1"/>
  </sheetPr>
  <dimension ref="A1:M109"/>
  <sheetViews>
    <sheetView topLeftCell="A25" workbookViewId="0">
      <selection sqref="A1:H53"/>
    </sheetView>
  </sheetViews>
  <sheetFormatPr defaultRowHeight="12.75" x14ac:dyDescent="0.2"/>
  <cols>
    <col min="1" max="1" width="12.5703125" customWidth="1"/>
    <col min="2" max="2" width="35.7109375" bestFit="1" customWidth="1"/>
    <col min="3" max="3" width="17.140625" customWidth="1"/>
    <col min="4" max="4" width="15.7109375" customWidth="1"/>
    <col min="5" max="5" width="19.7109375" bestFit="1" customWidth="1"/>
    <col min="6" max="7" width="15.7109375" customWidth="1"/>
    <col min="8" max="8" width="16.42578125" customWidth="1"/>
    <col min="10" max="10" width="13.140625" bestFit="1" customWidth="1"/>
  </cols>
  <sheetData>
    <row r="1" spans="1:13" ht="33.75" customHeight="1" thickBot="1" x14ac:dyDescent="0.3">
      <c r="A1" s="2713" t="s">
        <v>544</v>
      </c>
      <c r="B1" s="2776"/>
      <c r="C1" s="2776"/>
      <c r="D1" s="2776"/>
      <c r="E1" s="2776"/>
      <c r="F1" s="2776"/>
      <c r="G1" s="2776"/>
      <c r="H1" s="2777"/>
    </row>
    <row r="2" spans="1:13" ht="0.75" customHeight="1" x14ac:dyDescent="0.25">
      <c r="A2" s="30"/>
      <c r="B2" s="30"/>
      <c r="C2" s="1116"/>
      <c r="D2" s="1116"/>
      <c r="E2" s="1116"/>
      <c r="F2" s="1116"/>
      <c r="G2" s="1116"/>
      <c r="H2" s="1116"/>
    </row>
    <row r="3" spans="1:13" ht="0.75" customHeight="1" x14ac:dyDescent="0.2">
      <c r="A3" s="1116"/>
      <c r="B3" s="1116"/>
      <c r="C3" s="1116"/>
      <c r="D3" s="1116"/>
      <c r="E3" s="1116"/>
      <c r="F3" s="1116"/>
      <c r="G3" s="1116"/>
      <c r="H3" s="1116"/>
    </row>
    <row r="4" spans="1:13" ht="0.75" customHeight="1" thickBot="1" x14ac:dyDescent="0.25">
      <c r="A4" s="1116"/>
      <c r="B4" s="1116"/>
      <c r="C4" s="1116"/>
      <c r="D4" s="1116"/>
      <c r="E4" s="1116"/>
      <c r="F4" s="1116"/>
      <c r="G4" s="1116"/>
      <c r="H4" s="1116"/>
    </row>
    <row r="5" spans="1:13" ht="30.75" customHeight="1" x14ac:dyDescent="0.2">
      <c r="A5" s="1686" t="s">
        <v>200</v>
      </c>
      <c r="B5" s="870" t="s">
        <v>196</v>
      </c>
      <c r="C5" s="1687" t="s">
        <v>36</v>
      </c>
      <c r="D5" s="1687" t="s">
        <v>68</v>
      </c>
      <c r="E5" s="1687" t="s">
        <v>69</v>
      </c>
      <c r="F5" s="1687" t="s">
        <v>287</v>
      </c>
      <c r="G5" s="1688" t="s">
        <v>344</v>
      </c>
      <c r="H5" s="1689" t="s">
        <v>33</v>
      </c>
      <c r="I5" s="656"/>
      <c r="J5" s="656"/>
      <c r="K5" s="656"/>
      <c r="L5" s="656"/>
      <c r="M5" s="656"/>
    </row>
    <row r="6" spans="1:13" s="16" customFormat="1" ht="15" customHeight="1" x14ac:dyDescent="0.15">
      <c r="A6" s="944" t="s">
        <v>201</v>
      </c>
      <c r="B6" s="1690" t="s">
        <v>2</v>
      </c>
      <c r="C6" s="1691"/>
      <c r="D6" s="1691"/>
      <c r="E6" s="1691"/>
      <c r="F6" s="1691"/>
      <c r="G6" s="1692"/>
      <c r="H6" s="1693"/>
      <c r="I6" s="1694"/>
      <c r="J6" s="1694"/>
      <c r="K6" s="1694"/>
      <c r="L6" s="1694"/>
      <c r="M6" s="1694"/>
    </row>
    <row r="7" spans="1:13" s="16" customFormat="1" ht="15" customHeight="1" x14ac:dyDescent="0.15">
      <c r="A7" s="883"/>
      <c r="B7" s="1704" t="s">
        <v>324</v>
      </c>
      <c r="C7" s="885">
        <v>81590000</v>
      </c>
      <c r="D7" s="885">
        <v>16174000</v>
      </c>
      <c r="E7" s="885">
        <v>32698000</v>
      </c>
      <c r="F7" s="885">
        <f>'13.a.sz. melléklet'!I11</f>
        <v>5700000</v>
      </c>
      <c r="G7" s="1735"/>
      <c r="H7" s="1705">
        <f>SUM(C7:G7)</f>
        <v>136162000</v>
      </c>
      <c r="I7" s="1694"/>
      <c r="J7" s="1694"/>
      <c r="K7" s="1694"/>
      <c r="L7" s="1694"/>
      <c r="M7" s="1694"/>
    </row>
    <row r="8" spans="1:13" s="16" customFormat="1" ht="15" customHeight="1" x14ac:dyDescent="0.15">
      <c r="A8" s="876"/>
      <c r="B8" s="1695" t="s">
        <v>325</v>
      </c>
      <c r="C8" s="874">
        <v>90720500</v>
      </c>
      <c r="D8" s="874">
        <v>17680500</v>
      </c>
      <c r="E8" s="874">
        <f t="shared" ref="E8:F8" si="0">SUM(E7)</f>
        <v>32698000</v>
      </c>
      <c r="F8" s="874">
        <f t="shared" si="0"/>
        <v>5700000</v>
      </c>
      <c r="G8" s="874"/>
      <c r="H8" s="1696">
        <f>SUM(C8:G8)</f>
        <v>146799000</v>
      </c>
      <c r="I8" s="1694"/>
      <c r="J8" s="1694"/>
      <c r="K8" s="1694"/>
      <c r="L8" s="1694"/>
      <c r="M8" s="1694"/>
    </row>
    <row r="9" spans="1:13" s="482" customFormat="1" ht="15" customHeight="1" thickBot="1" x14ac:dyDescent="0.2">
      <c r="A9" s="879"/>
      <c r="B9" s="1697" t="s">
        <v>323</v>
      </c>
      <c r="C9" s="881">
        <v>81183283</v>
      </c>
      <c r="D9" s="881">
        <v>13969368</v>
      </c>
      <c r="E9" s="881">
        <v>18467766</v>
      </c>
      <c r="F9" s="881">
        <v>1848338</v>
      </c>
      <c r="G9" s="1698"/>
      <c r="H9" s="1727">
        <f>SUM(C9:G9)</f>
        <v>115468755</v>
      </c>
      <c r="I9" s="1699"/>
      <c r="J9" s="1699"/>
      <c r="K9" s="1699"/>
      <c r="L9" s="1699"/>
      <c r="M9" s="1699"/>
    </row>
    <row r="10" spans="1:13" s="482" customFormat="1" ht="15" customHeight="1" x14ac:dyDescent="0.15">
      <c r="A10" s="1943" t="s">
        <v>1279</v>
      </c>
      <c r="B10" s="1700" t="s">
        <v>1280</v>
      </c>
      <c r="C10" s="1965"/>
      <c r="D10" s="1965"/>
      <c r="E10" s="1965"/>
      <c r="F10" s="1965"/>
      <c r="G10" s="2543"/>
      <c r="H10" s="1730"/>
      <c r="I10" s="1699"/>
      <c r="J10" s="1699"/>
      <c r="K10" s="1699"/>
      <c r="L10" s="1699"/>
      <c r="M10" s="1699"/>
    </row>
    <row r="11" spans="1:13" s="482" customFormat="1" ht="15" customHeight="1" x14ac:dyDescent="0.15">
      <c r="A11" s="1794"/>
      <c r="B11" s="1704" t="s">
        <v>324</v>
      </c>
      <c r="C11" s="1795"/>
      <c r="D11" s="1795"/>
      <c r="E11" s="1795"/>
      <c r="F11" s="1795"/>
      <c r="G11" s="2544"/>
      <c r="H11" s="1728"/>
      <c r="I11" s="1699"/>
      <c r="J11" s="1699"/>
      <c r="K11" s="1699"/>
      <c r="L11" s="1699"/>
      <c r="M11" s="1699"/>
    </row>
    <row r="12" spans="1:13" s="482" customFormat="1" ht="15" customHeight="1" x14ac:dyDescent="0.15">
      <c r="A12" s="1794"/>
      <c r="B12" s="1695" t="s">
        <v>325</v>
      </c>
      <c r="C12" s="1795"/>
      <c r="D12" s="1795"/>
      <c r="E12" s="1795"/>
      <c r="F12" s="1795"/>
      <c r="G12" s="2544"/>
      <c r="H12" s="1728"/>
      <c r="I12" s="1699"/>
      <c r="J12" s="1699"/>
      <c r="K12" s="1699"/>
      <c r="L12" s="1699"/>
      <c r="M12" s="1699"/>
    </row>
    <row r="13" spans="1:13" s="482" customFormat="1" ht="15.75" customHeight="1" thickBot="1" x14ac:dyDescent="0.2">
      <c r="A13" s="1796"/>
      <c r="B13" s="1697" t="s">
        <v>323</v>
      </c>
      <c r="C13" s="881">
        <v>300000</v>
      </c>
      <c r="D13" s="881">
        <v>31310</v>
      </c>
      <c r="E13" s="881"/>
      <c r="F13" s="881"/>
      <c r="G13" s="1698"/>
      <c r="H13" s="1727">
        <f>SUM(C12:G13)</f>
        <v>331310</v>
      </c>
      <c r="I13" s="1699"/>
      <c r="J13" s="1699"/>
      <c r="K13" s="1699"/>
      <c r="L13" s="1699"/>
      <c r="M13" s="1699"/>
    </row>
    <row r="14" spans="1:13" s="482" customFormat="1" ht="15.75" customHeight="1" x14ac:dyDescent="0.15">
      <c r="A14" s="1943" t="s">
        <v>429</v>
      </c>
      <c r="B14" s="1700" t="s">
        <v>1281</v>
      </c>
      <c r="C14" s="1795"/>
      <c r="D14" s="1795"/>
      <c r="E14" s="1795"/>
      <c r="F14" s="1795"/>
      <c r="G14" s="2544"/>
      <c r="H14" s="1728"/>
      <c r="I14" s="1699"/>
      <c r="J14" s="1699"/>
      <c r="K14" s="1699"/>
      <c r="L14" s="1699"/>
      <c r="M14" s="1699"/>
    </row>
    <row r="15" spans="1:13" s="482" customFormat="1" ht="15.75" customHeight="1" x14ac:dyDescent="0.15">
      <c r="A15" s="1794"/>
      <c r="B15" s="1704" t="s">
        <v>324</v>
      </c>
      <c r="C15" s="1795"/>
      <c r="D15" s="1795"/>
      <c r="E15" s="1795"/>
      <c r="F15" s="1795"/>
      <c r="G15" s="2544"/>
      <c r="H15" s="1728"/>
      <c r="I15" s="1699"/>
      <c r="J15" s="1699"/>
      <c r="K15" s="1699"/>
      <c r="L15" s="1699"/>
      <c r="M15" s="1699"/>
    </row>
    <row r="16" spans="1:13" s="482" customFormat="1" ht="15.75" customHeight="1" x14ac:dyDescent="0.15">
      <c r="A16" s="1794"/>
      <c r="B16" s="1695" t="s">
        <v>325</v>
      </c>
      <c r="C16" s="1795"/>
      <c r="D16" s="1795"/>
      <c r="E16" s="1795"/>
      <c r="F16" s="1795"/>
      <c r="G16" s="2544"/>
      <c r="H16" s="1728"/>
      <c r="I16" s="1699"/>
      <c r="J16" s="1699"/>
      <c r="K16" s="1699"/>
      <c r="L16" s="1699"/>
      <c r="M16" s="1699"/>
    </row>
    <row r="17" spans="1:13" s="482" customFormat="1" ht="15.75" customHeight="1" thickBot="1" x14ac:dyDescent="0.2">
      <c r="A17" s="1796"/>
      <c r="B17" s="2545" t="s">
        <v>323</v>
      </c>
      <c r="C17" s="887"/>
      <c r="D17" s="887">
        <v>6939</v>
      </c>
      <c r="E17" s="887"/>
      <c r="F17" s="887"/>
      <c r="G17" s="2541"/>
      <c r="H17" s="2542">
        <f>SUM(D17:G17)</f>
        <v>6939</v>
      </c>
      <c r="I17" s="1699"/>
      <c r="J17" s="1699"/>
      <c r="K17" s="1699"/>
      <c r="L17" s="1699"/>
      <c r="M17" s="1699"/>
    </row>
    <row r="18" spans="1:13" s="16" customFormat="1" ht="10.5" x14ac:dyDescent="0.15">
      <c r="A18" s="925" t="s">
        <v>619</v>
      </c>
      <c r="B18" s="1700" t="s">
        <v>613</v>
      </c>
      <c r="C18" s="927"/>
      <c r="D18" s="927"/>
      <c r="E18" s="927"/>
      <c r="F18" s="927"/>
      <c r="G18" s="927"/>
      <c r="H18" s="1701"/>
      <c r="I18" s="1694"/>
      <c r="J18" s="1694"/>
      <c r="K18" s="1694"/>
      <c r="L18" s="1694"/>
      <c r="M18" s="1694"/>
    </row>
    <row r="19" spans="1:13" s="16" customFormat="1" ht="15" customHeight="1" x14ac:dyDescent="0.15">
      <c r="A19" s="685"/>
      <c r="B19" s="1702" t="s">
        <v>324</v>
      </c>
      <c r="C19" s="947"/>
      <c r="D19" s="947"/>
      <c r="E19" s="947"/>
      <c r="F19" s="947"/>
      <c r="G19" s="947"/>
      <c r="H19" s="1703"/>
      <c r="I19" s="1694"/>
      <c r="J19" s="1694"/>
      <c r="K19" s="1694"/>
      <c r="L19" s="1694"/>
      <c r="M19" s="1694"/>
    </row>
    <row r="20" spans="1:13" s="16" customFormat="1" ht="15" customHeight="1" x14ac:dyDescent="0.15">
      <c r="A20" s="883"/>
      <c r="B20" s="1704" t="s">
        <v>325</v>
      </c>
      <c r="C20" s="885"/>
      <c r="D20" s="885"/>
      <c r="E20" s="885"/>
      <c r="F20" s="885"/>
      <c r="G20" s="885"/>
      <c r="H20" s="1705">
        <f>SUM(C20:G20)</f>
        <v>0</v>
      </c>
      <c r="I20" s="1694"/>
      <c r="J20" s="1694"/>
      <c r="K20" s="1694"/>
      <c r="L20" s="1694"/>
      <c r="M20" s="1694"/>
    </row>
    <row r="21" spans="1:13" s="482" customFormat="1" ht="15" customHeight="1" thickBot="1" x14ac:dyDescent="0.2">
      <c r="A21" s="879"/>
      <c r="B21" s="1697" t="s">
        <v>323</v>
      </c>
      <c r="C21" s="881"/>
      <c r="D21" s="881"/>
      <c r="E21" s="881">
        <v>979535</v>
      </c>
      <c r="F21" s="881"/>
      <c r="G21" s="881"/>
      <c r="H21" s="1727">
        <f>SUM(C21:G21)</f>
        <v>979535</v>
      </c>
      <c r="I21" s="1699"/>
      <c r="J21" s="1699"/>
      <c r="K21" s="1699"/>
      <c r="L21" s="1699"/>
      <c r="M21" s="1699"/>
    </row>
    <row r="22" spans="1:13" ht="15" customHeight="1" x14ac:dyDescent="0.2">
      <c r="A22" s="684" t="s">
        <v>202</v>
      </c>
      <c r="B22" s="668" t="s">
        <v>106</v>
      </c>
      <c r="C22" s="1706"/>
      <c r="D22" s="1706"/>
      <c r="E22" s="1706"/>
      <c r="F22" s="1706"/>
      <c r="G22" s="1707"/>
      <c r="H22" s="1696"/>
      <c r="I22" s="656"/>
      <c r="J22" s="656"/>
      <c r="K22" s="656"/>
      <c r="L22" s="656"/>
      <c r="M22" s="656"/>
    </row>
    <row r="23" spans="1:13" ht="15" customHeight="1" x14ac:dyDescent="0.2">
      <c r="A23" s="911"/>
      <c r="B23" s="1702" t="s">
        <v>324</v>
      </c>
      <c r="C23" s="1708">
        <f>9382000</f>
        <v>9382000</v>
      </c>
      <c r="D23" s="1708">
        <v>1688000</v>
      </c>
      <c r="E23" s="1708">
        <v>2850000</v>
      </c>
      <c r="F23" s="1708"/>
      <c r="G23" s="1709"/>
      <c r="H23" s="1703">
        <f>SUM(C23:F23)</f>
        <v>13920000</v>
      </c>
      <c r="I23" s="656"/>
      <c r="J23" s="656"/>
      <c r="K23" s="656"/>
      <c r="L23" s="656"/>
      <c r="M23" s="656"/>
    </row>
    <row r="24" spans="1:13" ht="15" customHeight="1" x14ac:dyDescent="0.2">
      <c r="A24" s="883"/>
      <c r="B24" s="1704" t="s">
        <v>325</v>
      </c>
      <c r="C24" s="1708">
        <v>10923300</v>
      </c>
      <c r="D24" s="1708">
        <v>1943516</v>
      </c>
      <c r="E24" s="1708">
        <v>2850000</v>
      </c>
      <c r="F24" s="1708">
        <v>0</v>
      </c>
      <c r="G24" s="1709"/>
      <c r="H24" s="1705">
        <f>SUM(C24:F24)</f>
        <v>15716816</v>
      </c>
      <c r="I24" s="656"/>
      <c r="J24" s="656"/>
      <c r="K24" s="656"/>
      <c r="L24" s="656"/>
      <c r="M24" s="656"/>
    </row>
    <row r="25" spans="1:13" s="477" customFormat="1" ht="15" customHeight="1" thickBot="1" x14ac:dyDescent="0.25">
      <c r="A25" s="694"/>
      <c r="B25" s="1710" t="s">
        <v>323</v>
      </c>
      <c r="C25" s="1711">
        <v>10430468</v>
      </c>
      <c r="D25" s="1711">
        <v>1791227</v>
      </c>
      <c r="E25" s="1711">
        <v>1556240</v>
      </c>
      <c r="F25" s="1711"/>
      <c r="G25" s="1712"/>
      <c r="H25" s="1731">
        <f>SUM(C25:F25)</f>
        <v>13777935</v>
      </c>
      <c r="I25" s="637"/>
      <c r="J25" s="637"/>
      <c r="K25" s="637"/>
      <c r="L25" s="637"/>
      <c r="M25" s="637"/>
    </row>
    <row r="26" spans="1:13" ht="15" customHeight="1" thickBot="1" x14ac:dyDescent="0.25">
      <c r="A26" s="2772" t="s">
        <v>70</v>
      </c>
      <c r="B26" s="2773"/>
      <c r="C26" s="889"/>
      <c r="D26" s="889"/>
      <c r="E26" s="889"/>
      <c r="F26" s="889"/>
      <c r="G26" s="1713"/>
      <c r="H26" s="890"/>
      <c r="I26" s="891"/>
      <c r="J26" s="1714"/>
      <c r="K26" s="656"/>
      <c r="L26" s="656"/>
      <c r="M26" s="656"/>
    </row>
    <row r="27" spans="1:13" ht="15" customHeight="1" x14ac:dyDescent="0.2">
      <c r="A27" s="2134"/>
      <c r="B27" s="2135" t="s">
        <v>324</v>
      </c>
      <c r="C27" s="2136">
        <f>C7+C23</f>
        <v>90972000</v>
      </c>
      <c r="D27" s="2136">
        <f>D7+D23</f>
        <v>17862000</v>
      </c>
      <c r="E27" s="2136">
        <f>E7+E23</f>
        <v>35548000</v>
      </c>
      <c r="F27" s="2136">
        <f>F7+F23</f>
        <v>5700000</v>
      </c>
      <c r="G27" s="2136">
        <f>G7</f>
        <v>0</v>
      </c>
      <c r="H27" s="2137">
        <f>H7+H23</f>
        <v>150082000</v>
      </c>
      <c r="I27" s="891"/>
      <c r="J27" s="1714"/>
      <c r="K27" s="656"/>
      <c r="L27" s="656"/>
      <c r="M27" s="656"/>
    </row>
    <row r="28" spans="1:13" ht="15" customHeight="1" x14ac:dyDescent="0.2">
      <c r="A28" s="1717"/>
      <c r="B28" s="1718" t="s">
        <v>325</v>
      </c>
      <c r="C28" s="1903">
        <f>C8+C24+C20</f>
        <v>101643800</v>
      </c>
      <c r="D28" s="1903">
        <f t="shared" ref="D28:H28" si="1">D8+D24+D20</f>
        <v>19624016</v>
      </c>
      <c r="E28" s="1903">
        <f t="shared" si="1"/>
        <v>35548000</v>
      </c>
      <c r="F28" s="1903">
        <f t="shared" si="1"/>
        <v>5700000</v>
      </c>
      <c r="G28" s="1903">
        <f t="shared" si="1"/>
        <v>0</v>
      </c>
      <c r="H28" s="1903">
        <f t="shared" si="1"/>
        <v>162515816</v>
      </c>
      <c r="I28" s="891"/>
      <c r="J28" s="1714"/>
      <c r="K28" s="656"/>
      <c r="L28" s="656"/>
      <c r="M28" s="656"/>
    </row>
    <row r="29" spans="1:13" s="477" customFormat="1" ht="15" customHeight="1" x14ac:dyDescent="0.2">
      <c r="A29" s="2117"/>
      <c r="B29" s="2118" t="s">
        <v>323</v>
      </c>
      <c r="C29" s="2092">
        <f>C9+C25+C21+C13</f>
        <v>91913751</v>
      </c>
      <c r="D29" s="2092">
        <f>D9+D25+D21+D13+D17</f>
        <v>15798844</v>
      </c>
      <c r="E29" s="2092">
        <f t="shared" ref="E29:G29" si="2">E9+E25+E21+E13</f>
        <v>21003541</v>
      </c>
      <c r="F29" s="2092">
        <f t="shared" si="2"/>
        <v>1848338</v>
      </c>
      <c r="G29" s="2092">
        <f t="shared" si="2"/>
        <v>0</v>
      </c>
      <c r="H29" s="2092">
        <f>H9+H25+H21+H13+H17</f>
        <v>130564474</v>
      </c>
      <c r="I29" s="894"/>
      <c r="J29" s="1719"/>
      <c r="K29" s="637"/>
      <c r="L29" s="637"/>
      <c r="M29" s="637"/>
    </row>
    <row r="30" spans="1:13" s="477" customFormat="1" ht="15" customHeight="1" x14ac:dyDescent="0.2">
      <c r="A30" s="2117"/>
      <c r="B30" s="2118" t="s">
        <v>389</v>
      </c>
      <c r="C30" s="2119">
        <f>SUM(C29)/C28</f>
        <v>0.90427306928705931</v>
      </c>
      <c r="D30" s="2119">
        <f t="shared" ref="D30:H30" si="3">SUM(D29)/D28</f>
        <v>0.80507700360619361</v>
      </c>
      <c r="E30" s="2119">
        <f t="shared" si="3"/>
        <v>0.59085014628108468</v>
      </c>
      <c r="F30" s="2119">
        <f t="shared" si="3"/>
        <v>0.32426982456140352</v>
      </c>
      <c r="G30" s="2119"/>
      <c r="H30" s="2120">
        <f t="shared" si="3"/>
        <v>0.80339549228857821</v>
      </c>
      <c r="I30" s="894"/>
      <c r="J30" s="1719"/>
      <c r="K30" s="637"/>
      <c r="L30" s="637"/>
      <c r="M30" s="637"/>
    </row>
    <row r="31" spans="1:13" ht="15" customHeight="1" thickBot="1" x14ac:dyDescent="0.25">
      <c r="A31" s="1720"/>
      <c r="B31" s="1721"/>
      <c r="C31" s="1722"/>
      <c r="D31" s="1722"/>
      <c r="E31" s="1722"/>
      <c r="F31" s="1722"/>
      <c r="G31" s="1722"/>
      <c r="H31" s="1723"/>
      <c r="I31" s="656"/>
      <c r="J31" s="656"/>
      <c r="K31" s="656"/>
      <c r="L31" s="656"/>
      <c r="M31" s="656"/>
    </row>
    <row r="32" spans="1:13" ht="31.5" x14ac:dyDescent="0.2">
      <c r="A32" s="1686" t="s">
        <v>200</v>
      </c>
      <c r="B32" s="870" t="s">
        <v>196</v>
      </c>
      <c r="C32" s="935" t="s">
        <v>149</v>
      </c>
      <c r="D32" s="935" t="s">
        <v>71</v>
      </c>
      <c r="E32" s="935" t="s">
        <v>257</v>
      </c>
      <c r="F32" s="935" t="s">
        <v>271</v>
      </c>
      <c r="G32" s="1724" t="s">
        <v>354</v>
      </c>
      <c r="H32" s="1725"/>
      <c r="I32" s="656"/>
      <c r="J32" s="656"/>
      <c r="K32" s="656"/>
      <c r="L32" s="656"/>
      <c r="M32" s="656"/>
    </row>
    <row r="33" spans="1:13" s="16" customFormat="1" ht="15" customHeight="1" x14ac:dyDescent="0.15">
      <c r="A33" s="944" t="s">
        <v>201</v>
      </c>
      <c r="B33" s="1690" t="s">
        <v>2</v>
      </c>
      <c r="C33" s="874"/>
      <c r="D33" s="874"/>
      <c r="E33" s="874"/>
      <c r="F33" s="874"/>
      <c r="G33" s="1726"/>
      <c r="H33" s="924"/>
      <c r="I33" s="1694"/>
      <c r="J33" s="1694"/>
      <c r="K33" s="1694"/>
      <c r="L33" s="1694"/>
      <c r="M33" s="1694"/>
    </row>
    <row r="34" spans="1:13" s="16" customFormat="1" ht="15" customHeight="1" x14ac:dyDescent="0.15">
      <c r="A34" s="883"/>
      <c r="B34" s="1704" t="s">
        <v>324</v>
      </c>
      <c r="C34" s="885"/>
      <c r="D34" s="885">
        <v>10180000</v>
      </c>
      <c r="E34" s="885"/>
      <c r="F34" s="885"/>
      <c r="G34" s="1735"/>
      <c r="H34" s="1732">
        <f>SUM(C34:F34)</f>
        <v>10180000</v>
      </c>
      <c r="I34" s="1694"/>
      <c r="J34" s="1694"/>
      <c r="K34" s="1694"/>
      <c r="L34" s="1694"/>
      <c r="M34" s="1694"/>
    </row>
    <row r="35" spans="1:13" s="16" customFormat="1" ht="15" customHeight="1" x14ac:dyDescent="0.15">
      <c r="A35" s="876"/>
      <c r="B35" s="1695" t="s">
        <v>325</v>
      </c>
      <c r="C35" s="874">
        <f>SUM(C34)</f>
        <v>0</v>
      </c>
      <c r="D35" s="874">
        <f t="shared" ref="D35" si="4">SUM(D34)</f>
        <v>10180000</v>
      </c>
      <c r="E35" s="874"/>
      <c r="F35" s="874"/>
      <c r="G35" s="874"/>
      <c r="H35" s="1728">
        <f>SUM(C35:F35)</f>
        <v>10180000</v>
      </c>
      <c r="I35" s="1694"/>
      <c r="J35" s="1694"/>
      <c r="K35" s="1694"/>
      <c r="L35" s="1694"/>
      <c r="M35" s="1694"/>
    </row>
    <row r="36" spans="1:13" s="482" customFormat="1" ht="15" customHeight="1" thickBot="1" x14ac:dyDescent="0.2">
      <c r="A36" s="879"/>
      <c r="B36" s="1697" t="s">
        <v>323</v>
      </c>
      <c r="C36" s="922"/>
      <c r="D36" s="922">
        <v>7407595</v>
      </c>
      <c r="E36" s="922"/>
      <c r="F36" s="922"/>
      <c r="G36" s="1729"/>
      <c r="H36" s="1727">
        <f>SUM(C36:F36)</f>
        <v>7407595</v>
      </c>
      <c r="I36" s="1699"/>
      <c r="J36" s="1699"/>
      <c r="K36" s="1699"/>
      <c r="L36" s="1699"/>
      <c r="M36" s="1699"/>
    </row>
    <row r="37" spans="1:13" s="482" customFormat="1" ht="15" customHeight="1" x14ac:dyDescent="0.15">
      <c r="A37" s="1943" t="s">
        <v>202</v>
      </c>
      <c r="B37" s="2618" t="s">
        <v>106</v>
      </c>
      <c r="C37" s="1965"/>
      <c r="D37" s="1965"/>
      <c r="E37" s="1965"/>
      <c r="F37" s="1965"/>
      <c r="G37" s="2543"/>
      <c r="H37" s="1730"/>
      <c r="I37" s="1699"/>
      <c r="J37" s="1699"/>
      <c r="K37" s="1699"/>
      <c r="L37" s="1699"/>
      <c r="M37" s="1699"/>
    </row>
    <row r="38" spans="1:13" s="482" customFormat="1" ht="15" customHeight="1" x14ac:dyDescent="0.15">
      <c r="A38" s="1794"/>
      <c r="B38" s="1695" t="s">
        <v>324</v>
      </c>
      <c r="C38" s="1795"/>
      <c r="D38" s="1795"/>
      <c r="E38" s="1795"/>
      <c r="F38" s="1795"/>
      <c r="G38" s="2544"/>
      <c r="H38" s="1728"/>
      <c r="I38" s="1699"/>
      <c r="J38" s="1699"/>
      <c r="K38" s="1699"/>
      <c r="L38" s="1699"/>
      <c r="M38" s="1699"/>
    </row>
    <row r="39" spans="1:13" s="482" customFormat="1" ht="15" customHeight="1" x14ac:dyDescent="0.15">
      <c r="A39" s="1794"/>
      <c r="B39" s="1695" t="s">
        <v>325</v>
      </c>
      <c r="C39" s="1795"/>
      <c r="D39" s="1795"/>
      <c r="E39" s="1795"/>
      <c r="F39" s="1795"/>
      <c r="G39" s="2544"/>
      <c r="H39" s="1728"/>
      <c r="I39" s="1699"/>
      <c r="J39" s="1699"/>
      <c r="K39" s="1699"/>
      <c r="L39" s="1699"/>
      <c r="M39" s="1699"/>
    </row>
    <row r="40" spans="1:13" s="482" customFormat="1" ht="15" customHeight="1" thickBot="1" x14ac:dyDescent="0.2">
      <c r="A40" s="1796"/>
      <c r="B40" s="2545" t="s">
        <v>323</v>
      </c>
      <c r="C40" s="887"/>
      <c r="D40" s="887">
        <v>2</v>
      </c>
      <c r="E40" s="887"/>
      <c r="F40" s="887"/>
      <c r="G40" s="2541"/>
      <c r="H40" s="2542">
        <f>SUM(D40:G40)</f>
        <v>2</v>
      </c>
      <c r="I40" s="1699"/>
      <c r="J40" s="1699"/>
      <c r="K40" s="1699"/>
      <c r="L40" s="1699"/>
      <c r="M40" s="1699"/>
    </row>
    <row r="41" spans="1:13" s="16" customFormat="1" ht="10.5" x14ac:dyDescent="0.15">
      <c r="A41" s="925" t="s">
        <v>1279</v>
      </c>
      <c r="B41" s="1700" t="s">
        <v>1280</v>
      </c>
      <c r="C41" s="927"/>
      <c r="D41" s="927"/>
      <c r="E41" s="927"/>
      <c r="F41" s="927"/>
      <c r="G41" s="927"/>
      <c r="H41" s="1730"/>
      <c r="I41" s="1694"/>
      <c r="J41" s="1694"/>
      <c r="K41" s="1694"/>
      <c r="L41" s="1694"/>
      <c r="M41" s="1694"/>
    </row>
    <row r="42" spans="1:13" s="16" customFormat="1" ht="15" customHeight="1" x14ac:dyDescent="0.15">
      <c r="A42" s="685"/>
      <c r="B42" s="1702" t="s">
        <v>324</v>
      </c>
      <c r="C42" s="947"/>
      <c r="D42" s="947"/>
      <c r="E42" s="947"/>
      <c r="F42" s="947"/>
      <c r="G42" s="947"/>
      <c r="H42" s="1731"/>
      <c r="I42" s="1694"/>
      <c r="J42" s="1694"/>
      <c r="K42" s="1694"/>
      <c r="L42" s="1694"/>
      <c r="M42" s="1694"/>
    </row>
    <row r="43" spans="1:13" s="16" customFormat="1" ht="15" customHeight="1" x14ac:dyDescent="0.15">
      <c r="A43" s="883"/>
      <c r="B43" s="1704" t="s">
        <v>325</v>
      </c>
      <c r="C43" s="885"/>
      <c r="D43" s="885"/>
      <c r="E43" s="885"/>
      <c r="F43" s="885"/>
      <c r="G43" s="885"/>
      <c r="H43" s="1732">
        <f>SUM(C43:G43)</f>
        <v>0</v>
      </c>
      <c r="I43" s="1694"/>
      <c r="J43" s="1694"/>
      <c r="K43" s="1694"/>
      <c r="L43" s="1694"/>
      <c r="M43" s="1694"/>
    </row>
    <row r="44" spans="1:13" s="482" customFormat="1" ht="15" customHeight="1" thickBot="1" x14ac:dyDescent="0.2">
      <c r="A44" s="879"/>
      <c r="B44" s="1697" t="s">
        <v>323</v>
      </c>
      <c r="C44" s="881"/>
      <c r="D44" s="881"/>
      <c r="E44" s="881"/>
      <c r="F44" s="881">
        <v>400610</v>
      </c>
      <c r="G44" s="881"/>
      <c r="H44" s="1727">
        <f>SUM(C44:G44)</f>
        <v>400610</v>
      </c>
      <c r="I44" s="1699"/>
      <c r="J44" s="1699"/>
      <c r="K44" s="1699"/>
      <c r="L44" s="1699"/>
      <c r="M44" s="1699"/>
    </row>
    <row r="45" spans="1:13" s="16" customFormat="1" ht="15" customHeight="1" x14ac:dyDescent="0.15">
      <c r="A45" s="684" t="s">
        <v>254</v>
      </c>
      <c r="B45" s="1733" t="s">
        <v>256</v>
      </c>
      <c r="C45" s="874"/>
      <c r="D45" s="874"/>
      <c r="E45" s="874"/>
      <c r="F45" s="874"/>
      <c r="G45" s="1726"/>
      <c r="H45" s="1728"/>
      <c r="I45" s="1694"/>
      <c r="J45" s="1694"/>
      <c r="K45" s="1694"/>
      <c r="L45" s="1694"/>
      <c r="M45" s="1694"/>
    </row>
    <row r="46" spans="1:13" s="16" customFormat="1" ht="15" customHeight="1" x14ac:dyDescent="0.15">
      <c r="A46" s="911"/>
      <c r="B46" s="1702" t="s">
        <v>324</v>
      </c>
      <c r="C46" s="947"/>
      <c r="D46" s="947"/>
      <c r="E46" s="947">
        <f>SUM(H27-C50-D50)</f>
        <v>139902000</v>
      </c>
      <c r="F46" s="947"/>
      <c r="G46" s="1734"/>
      <c r="H46" s="1731">
        <f>SUM(C46:F46)</f>
        <v>139902000</v>
      </c>
      <c r="I46" s="1694"/>
      <c r="J46" s="1694"/>
      <c r="K46" s="1694"/>
      <c r="L46" s="1694"/>
      <c r="M46" s="1694"/>
    </row>
    <row r="47" spans="1:13" s="16" customFormat="1" ht="15" customHeight="1" x14ac:dyDescent="0.15">
      <c r="A47" s="883"/>
      <c r="B47" s="1704" t="s">
        <v>325</v>
      </c>
      <c r="C47" s="885"/>
      <c r="D47" s="885"/>
      <c r="E47" s="885">
        <f>H28-C35-D35-F43-G47</f>
        <v>152207027</v>
      </c>
      <c r="F47" s="885"/>
      <c r="G47" s="1735">
        <v>128789</v>
      </c>
      <c r="H47" s="1732">
        <f>SUM(C47:G47)</f>
        <v>152335816</v>
      </c>
      <c r="I47" s="1694"/>
      <c r="J47" s="1694"/>
      <c r="K47" s="1694"/>
      <c r="L47" s="1694"/>
      <c r="M47" s="1694"/>
    </row>
    <row r="48" spans="1:13" s="482" customFormat="1" ht="15" customHeight="1" thickBot="1" x14ac:dyDescent="0.2">
      <c r="A48" s="694"/>
      <c r="B48" s="1710" t="s">
        <v>323</v>
      </c>
      <c r="C48" s="1736"/>
      <c r="D48" s="1736"/>
      <c r="E48" s="1736">
        <v>125075368</v>
      </c>
      <c r="F48" s="1736"/>
      <c r="G48" s="1737">
        <v>128789</v>
      </c>
      <c r="H48" s="1731">
        <f>SUM(C48:G48)</f>
        <v>125204157</v>
      </c>
      <c r="I48" s="1699"/>
      <c r="J48" s="1699"/>
      <c r="K48" s="1699"/>
      <c r="L48" s="1699"/>
      <c r="M48" s="1699"/>
    </row>
    <row r="49" spans="1:13" ht="15" customHeight="1" thickBot="1" x14ac:dyDescent="0.25">
      <c r="A49" s="2772" t="s">
        <v>72</v>
      </c>
      <c r="B49" s="2773"/>
      <c r="C49" s="889"/>
      <c r="D49" s="889"/>
      <c r="E49" s="889"/>
      <c r="F49" s="889"/>
      <c r="G49" s="1713"/>
      <c r="H49" s="1738"/>
      <c r="I49" s="891"/>
      <c r="J49" s="1714"/>
      <c r="K49" s="656"/>
      <c r="L49" s="656"/>
      <c r="M49" s="656"/>
    </row>
    <row r="50" spans="1:13" ht="15" customHeight="1" thickBot="1" x14ac:dyDescent="0.25">
      <c r="A50" s="1715"/>
      <c r="B50" s="1716" t="s">
        <v>324</v>
      </c>
      <c r="C50" s="2138">
        <f>C34+C46</f>
        <v>0</v>
      </c>
      <c r="D50" s="2138">
        <f>D34+D46</f>
        <v>10180000</v>
      </c>
      <c r="E50" s="2138">
        <f>E34+E46</f>
        <v>139902000</v>
      </c>
      <c r="F50" s="2138">
        <f>F34+F46</f>
        <v>0</v>
      </c>
      <c r="G50" s="2138"/>
      <c r="H50" s="2139">
        <f>H34+H46</f>
        <v>150082000</v>
      </c>
      <c r="I50" s="891"/>
      <c r="J50" s="1714"/>
      <c r="K50" s="656"/>
      <c r="L50" s="656"/>
      <c r="M50" s="656"/>
    </row>
    <row r="51" spans="1:13" ht="15" customHeight="1" x14ac:dyDescent="0.2">
      <c r="A51" s="1717"/>
      <c r="B51" s="1718" t="s">
        <v>325</v>
      </c>
      <c r="C51" s="1903">
        <f>C35+C47+C43</f>
        <v>0</v>
      </c>
      <c r="D51" s="1903">
        <f t="shared" ref="D51:H51" si="5">D35+D47+D43</f>
        <v>10180000</v>
      </c>
      <c r="E51" s="1903">
        <f t="shared" si="5"/>
        <v>152207027</v>
      </c>
      <c r="F51" s="1903">
        <f t="shared" si="5"/>
        <v>0</v>
      </c>
      <c r="G51" s="1903">
        <f t="shared" si="5"/>
        <v>128789</v>
      </c>
      <c r="H51" s="1903">
        <f t="shared" si="5"/>
        <v>162515816</v>
      </c>
      <c r="I51" s="891"/>
      <c r="J51" s="1714"/>
      <c r="K51" s="656"/>
      <c r="L51" s="656"/>
      <c r="M51" s="656"/>
    </row>
    <row r="52" spans="1:13" s="477" customFormat="1" ht="15" customHeight="1" x14ac:dyDescent="0.2">
      <c r="A52" s="2121"/>
      <c r="B52" s="2122" t="s">
        <v>323</v>
      </c>
      <c r="C52" s="2092">
        <f>C36+C48</f>
        <v>0</v>
      </c>
      <c r="D52" s="2092">
        <f>D36+D48+D40</f>
        <v>7407597</v>
      </c>
      <c r="E52" s="2092">
        <f>E36+E48</f>
        <v>125075368</v>
      </c>
      <c r="F52" s="2092">
        <f>SUM(F44)</f>
        <v>400610</v>
      </c>
      <c r="G52" s="2092">
        <f>G48</f>
        <v>128789</v>
      </c>
      <c r="H52" s="2106">
        <f>H36+H48+H44+H40</f>
        <v>133012364</v>
      </c>
      <c r="I52" s="894"/>
      <c r="J52" s="1719">
        <f>SUM(D52:G52)</f>
        <v>133012364</v>
      </c>
      <c r="K52" s="637"/>
      <c r="L52" s="637"/>
      <c r="M52" s="637"/>
    </row>
    <row r="53" spans="1:13" s="477" customFormat="1" ht="15" customHeight="1" thickBot="1" x14ac:dyDescent="0.25">
      <c r="A53" s="2123"/>
      <c r="B53" s="2124" t="s">
        <v>389</v>
      </c>
      <c r="C53" s="2125"/>
      <c r="D53" s="2125">
        <f t="shared" ref="D53:H53" si="6">SUM(D52)/D51</f>
        <v>0.72766178781925339</v>
      </c>
      <c r="E53" s="2125">
        <f t="shared" si="6"/>
        <v>0.82174503020809941</v>
      </c>
      <c r="F53" s="2125"/>
      <c r="G53" s="2125">
        <f>G52/G51</f>
        <v>1</v>
      </c>
      <c r="H53" s="2126">
        <f t="shared" si="6"/>
        <v>0.81845796473126042</v>
      </c>
      <c r="I53" s="894"/>
      <c r="J53" s="1719"/>
      <c r="K53" s="637"/>
      <c r="L53" s="637"/>
      <c r="M53" s="637"/>
    </row>
    <row r="54" spans="1:13" ht="15" customHeight="1" thickBot="1" x14ac:dyDescent="0.25">
      <c r="A54" s="656"/>
      <c r="B54" s="656"/>
      <c r="C54" s="656"/>
      <c r="D54" s="656"/>
      <c r="E54" s="656"/>
      <c r="F54" s="656"/>
      <c r="G54" s="656"/>
      <c r="H54" s="656"/>
      <c r="I54" s="656"/>
      <c r="J54" s="656"/>
      <c r="K54" s="656"/>
      <c r="L54" s="656"/>
      <c r="M54" s="656"/>
    </row>
    <row r="55" spans="1:13" ht="15" customHeight="1" thickBot="1" x14ac:dyDescent="0.3">
      <c r="A55" s="2778" t="s">
        <v>545</v>
      </c>
      <c r="B55" s="2779"/>
      <c r="C55" s="2779"/>
      <c r="D55" s="2779"/>
      <c r="E55" s="2779"/>
      <c r="F55" s="2779"/>
      <c r="G55" s="2779"/>
      <c r="H55" s="2780"/>
      <c r="I55" s="656"/>
      <c r="J55" s="656"/>
      <c r="K55" s="656"/>
      <c r="L55" s="656"/>
      <c r="M55" s="656"/>
    </row>
    <row r="56" spans="1:13" ht="15" customHeight="1" x14ac:dyDescent="0.2">
      <c r="A56" s="1686" t="s">
        <v>200</v>
      </c>
      <c r="B56" s="870" t="s">
        <v>196</v>
      </c>
      <c r="C56" s="1687" t="s">
        <v>36</v>
      </c>
      <c r="D56" s="1687" t="s">
        <v>68</v>
      </c>
      <c r="E56" s="1687" t="s">
        <v>69</v>
      </c>
      <c r="F56" s="1687" t="s">
        <v>287</v>
      </c>
      <c r="G56" s="1688" t="s">
        <v>344</v>
      </c>
      <c r="H56" s="1689" t="s">
        <v>33</v>
      </c>
      <c r="I56" s="656"/>
      <c r="J56" s="656"/>
      <c r="K56" s="656"/>
      <c r="L56" s="656"/>
      <c r="M56" s="656"/>
    </row>
    <row r="57" spans="1:13" ht="15" customHeight="1" x14ac:dyDescent="0.2">
      <c r="A57" s="2781" t="s">
        <v>150</v>
      </c>
      <c r="B57" s="2782"/>
      <c r="C57" s="871"/>
      <c r="D57" s="871"/>
      <c r="E57" s="871"/>
      <c r="F57" s="871"/>
      <c r="G57" s="871"/>
      <c r="H57" s="1740"/>
      <c r="I57" s="656"/>
      <c r="J57" s="656"/>
      <c r="K57" s="656"/>
      <c r="L57" s="656"/>
      <c r="M57" s="656"/>
    </row>
    <row r="58" spans="1:13" ht="15" customHeight="1" x14ac:dyDescent="0.2">
      <c r="A58" s="944" t="s">
        <v>202</v>
      </c>
      <c r="B58" s="1741" t="s">
        <v>106</v>
      </c>
      <c r="C58" s="1742"/>
      <c r="D58" s="1742"/>
      <c r="E58" s="1742"/>
      <c r="F58" s="1742"/>
      <c r="G58" s="1742"/>
      <c r="H58" s="1743"/>
      <c r="I58" s="656"/>
      <c r="J58" s="656"/>
      <c r="K58" s="656"/>
      <c r="L58" s="656"/>
      <c r="M58" s="656"/>
    </row>
    <row r="59" spans="1:13" ht="15" customHeight="1" x14ac:dyDescent="0.2">
      <c r="A59" s="883"/>
      <c r="B59" s="1704" t="s">
        <v>324</v>
      </c>
      <c r="C59" s="1742">
        <f t="shared" ref="C59:E61" si="7">C23</f>
        <v>9382000</v>
      </c>
      <c r="D59" s="1742">
        <f t="shared" si="7"/>
        <v>1688000</v>
      </c>
      <c r="E59" s="1742">
        <f t="shared" si="7"/>
        <v>2850000</v>
      </c>
      <c r="F59" s="1742">
        <f>SUM(F23)</f>
        <v>0</v>
      </c>
      <c r="G59" s="1742"/>
      <c r="H59" s="1765">
        <f>SUM(C59:G59)</f>
        <v>13920000</v>
      </c>
      <c r="I59" s="656"/>
      <c r="J59" s="656"/>
      <c r="K59" s="656"/>
      <c r="L59" s="656"/>
      <c r="M59" s="656"/>
    </row>
    <row r="60" spans="1:13" ht="15" customHeight="1" x14ac:dyDescent="0.2">
      <c r="A60" s="1745"/>
      <c r="B60" s="1695" t="s">
        <v>325</v>
      </c>
      <c r="C60" s="1706">
        <f t="shared" si="7"/>
        <v>10923300</v>
      </c>
      <c r="D60" s="1706">
        <f t="shared" si="7"/>
        <v>1943516</v>
      </c>
      <c r="E60" s="1706">
        <f t="shared" si="7"/>
        <v>2850000</v>
      </c>
      <c r="F60" s="1706"/>
      <c r="G60" s="1706"/>
      <c r="H60" s="1747">
        <f>SUM(C60:G60)</f>
        <v>15716816</v>
      </c>
      <c r="I60" s="656"/>
      <c r="J60" s="656"/>
      <c r="K60" s="656"/>
      <c r="L60" s="656"/>
      <c r="M60" s="656"/>
    </row>
    <row r="61" spans="1:13" s="477" customFormat="1" ht="15" customHeight="1" thickBot="1" x14ac:dyDescent="0.25">
      <c r="A61" s="1782"/>
      <c r="B61" s="1783" t="s">
        <v>323</v>
      </c>
      <c r="C61" s="1784">
        <f t="shared" si="7"/>
        <v>10430468</v>
      </c>
      <c r="D61" s="1784">
        <f t="shared" si="7"/>
        <v>1791227</v>
      </c>
      <c r="E61" s="1784">
        <f t="shared" si="7"/>
        <v>1556240</v>
      </c>
      <c r="F61" s="1784">
        <f>SUM(F25)</f>
        <v>0</v>
      </c>
      <c r="G61" s="1784"/>
      <c r="H61" s="1744">
        <f>SUM(C61:G61)</f>
        <v>13777935</v>
      </c>
      <c r="I61" s="637"/>
      <c r="J61" s="637"/>
      <c r="K61" s="637"/>
      <c r="L61" s="637"/>
      <c r="M61" s="637"/>
    </row>
    <row r="62" spans="1:13" s="477" customFormat="1" ht="15" customHeight="1" x14ac:dyDescent="0.2">
      <c r="A62" s="1943" t="s">
        <v>1279</v>
      </c>
      <c r="B62" s="1700" t="s">
        <v>1280</v>
      </c>
      <c r="C62" s="2546"/>
      <c r="D62" s="2546"/>
      <c r="E62" s="2546"/>
      <c r="F62" s="2546"/>
      <c r="G62" s="2546"/>
      <c r="H62" s="2547"/>
      <c r="I62" s="637"/>
      <c r="J62" s="637"/>
      <c r="K62" s="637"/>
      <c r="L62" s="637"/>
      <c r="M62" s="637"/>
    </row>
    <row r="63" spans="1:13" s="477" customFormat="1" ht="15" customHeight="1" x14ac:dyDescent="0.2">
      <c r="A63" s="1794"/>
      <c r="B63" s="1695" t="s">
        <v>324</v>
      </c>
      <c r="C63" s="2548"/>
      <c r="D63" s="2548"/>
      <c r="E63" s="2548"/>
      <c r="F63" s="2548"/>
      <c r="G63" s="2548"/>
      <c r="H63" s="1747"/>
      <c r="I63" s="637"/>
      <c r="J63" s="637"/>
      <c r="K63" s="637"/>
      <c r="L63" s="637"/>
      <c r="M63" s="637"/>
    </row>
    <row r="64" spans="1:13" s="477" customFormat="1" ht="15" customHeight="1" x14ac:dyDescent="0.2">
      <c r="A64" s="1794"/>
      <c r="B64" s="1695" t="s">
        <v>325</v>
      </c>
      <c r="C64" s="2548"/>
      <c r="D64" s="2548"/>
      <c r="E64" s="2548"/>
      <c r="F64" s="2548"/>
      <c r="G64" s="2548"/>
      <c r="H64" s="1747"/>
      <c r="I64" s="637"/>
      <c r="J64" s="637"/>
      <c r="K64" s="637"/>
      <c r="L64" s="637"/>
      <c r="M64" s="637"/>
    </row>
    <row r="65" spans="1:13" s="477" customFormat="1" ht="15" customHeight="1" thickBot="1" x14ac:dyDescent="0.25">
      <c r="A65" s="921"/>
      <c r="B65" s="2545" t="s">
        <v>323</v>
      </c>
      <c r="C65" s="1768">
        <f>C13</f>
        <v>300000</v>
      </c>
      <c r="D65" s="1768">
        <f>D13</f>
        <v>31310</v>
      </c>
      <c r="E65" s="1768"/>
      <c r="F65" s="1768"/>
      <c r="G65" s="1768"/>
      <c r="H65" s="2549">
        <f>SUM(C65:G65)</f>
        <v>331310</v>
      </c>
      <c r="I65" s="637"/>
      <c r="J65" s="637"/>
      <c r="K65" s="637"/>
      <c r="L65" s="637"/>
      <c r="M65" s="637"/>
    </row>
    <row r="66" spans="1:13" s="477" customFormat="1" ht="15" customHeight="1" x14ac:dyDescent="0.2">
      <c r="A66" s="1968" t="s">
        <v>429</v>
      </c>
      <c r="B66" s="1781" t="s">
        <v>1281</v>
      </c>
      <c r="C66" s="2548"/>
      <c r="D66" s="2548"/>
      <c r="E66" s="2548"/>
      <c r="F66" s="2548"/>
      <c r="G66" s="2548"/>
      <c r="H66" s="1747"/>
      <c r="I66" s="637"/>
      <c r="J66" s="637"/>
      <c r="K66" s="637"/>
      <c r="L66" s="637"/>
      <c r="M66" s="637"/>
    </row>
    <row r="67" spans="1:13" s="477" customFormat="1" ht="15" customHeight="1" x14ac:dyDescent="0.2">
      <c r="A67" s="1794"/>
      <c r="B67" s="1695" t="s">
        <v>324</v>
      </c>
      <c r="C67" s="2548"/>
      <c r="D67" s="2548"/>
      <c r="E67" s="2548"/>
      <c r="F67" s="2548"/>
      <c r="G67" s="2548"/>
      <c r="H67" s="1747"/>
      <c r="I67" s="637"/>
      <c r="J67" s="637"/>
      <c r="K67" s="637"/>
      <c r="L67" s="637"/>
      <c r="M67" s="637"/>
    </row>
    <row r="68" spans="1:13" s="477" customFormat="1" ht="15" customHeight="1" x14ac:dyDescent="0.2">
      <c r="A68" s="1794"/>
      <c r="B68" s="1695" t="s">
        <v>325</v>
      </c>
      <c r="C68" s="2548"/>
      <c r="D68" s="2548"/>
      <c r="E68" s="2548"/>
      <c r="F68" s="2548"/>
      <c r="G68" s="2548"/>
      <c r="H68" s="1747"/>
      <c r="I68" s="637"/>
      <c r="J68" s="637"/>
      <c r="K68" s="637"/>
      <c r="L68" s="637"/>
      <c r="M68" s="637"/>
    </row>
    <row r="69" spans="1:13" s="477" customFormat="1" ht="15" customHeight="1" thickBot="1" x14ac:dyDescent="0.25">
      <c r="A69" s="921"/>
      <c r="B69" s="2545" t="s">
        <v>323</v>
      </c>
      <c r="C69" s="1768"/>
      <c r="D69" s="1768">
        <f>D17</f>
        <v>6939</v>
      </c>
      <c r="E69" s="1768"/>
      <c r="F69" s="1768"/>
      <c r="G69" s="1768"/>
      <c r="H69" s="2549">
        <f>SUM(D69:G69)</f>
        <v>6939</v>
      </c>
      <c r="I69" s="637"/>
      <c r="J69" s="637"/>
      <c r="K69" s="637"/>
      <c r="L69" s="637"/>
      <c r="M69" s="637"/>
    </row>
    <row r="70" spans="1:13" x14ac:dyDescent="0.2">
      <c r="A70" s="684" t="s">
        <v>619</v>
      </c>
      <c r="B70" s="1781" t="s">
        <v>613</v>
      </c>
      <c r="C70" s="874"/>
      <c r="D70" s="874"/>
      <c r="E70" s="874"/>
      <c r="F70" s="874"/>
      <c r="G70" s="874"/>
      <c r="H70" s="1728"/>
      <c r="I70" s="656"/>
      <c r="J70" s="656"/>
      <c r="K70" s="656"/>
      <c r="L70" s="656"/>
      <c r="M70" s="656"/>
    </row>
    <row r="71" spans="1:13" ht="15" customHeight="1" x14ac:dyDescent="0.2">
      <c r="A71" s="883"/>
      <c r="B71" s="1704" t="s">
        <v>324</v>
      </c>
      <c r="C71" s="885"/>
      <c r="D71" s="885"/>
      <c r="E71" s="885"/>
      <c r="F71" s="885"/>
      <c r="G71" s="885"/>
      <c r="H71" s="1732"/>
      <c r="I71" s="656"/>
      <c r="J71" s="656"/>
      <c r="K71" s="656"/>
      <c r="L71" s="656"/>
      <c r="M71" s="656"/>
    </row>
    <row r="72" spans="1:13" ht="15" customHeight="1" x14ac:dyDescent="0.2">
      <c r="A72" s="883"/>
      <c r="B72" s="1704" t="s">
        <v>325</v>
      </c>
      <c r="C72" s="885">
        <f>SUM(C20)</f>
        <v>0</v>
      </c>
      <c r="D72" s="885">
        <f t="shared" ref="D72:H72" si="8">SUM(D20)</f>
        <v>0</v>
      </c>
      <c r="E72" s="885">
        <f t="shared" si="8"/>
        <v>0</v>
      </c>
      <c r="F72" s="885"/>
      <c r="G72" s="885"/>
      <c r="H72" s="1732">
        <f t="shared" si="8"/>
        <v>0</v>
      </c>
      <c r="I72" s="656"/>
      <c r="J72" s="656"/>
      <c r="K72" s="656"/>
      <c r="L72" s="656"/>
      <c r="M72" s="656"/>
    </row>
    <row r="73" spans="1:13" s="477" customFormat="1" ht="15" customHeight="1" thickBot="1" x14ac:dyDescent="0.25">
      <c r="A73" s="879"/>
      <c r="B73" s="1697" t="s">
        <v>323</v>
      </c>
      <c r="C73" s="881">
        <f>SUM(C21)</f>
        <v>0</v>
      </c>
      <c r="D73" s="881">
        <f>SUM(D21)</f>
        <v>0</v>
      </c>
      <c r="E73" s="881">
        <f>E21</f>
        <v>979535</v>
      </c>
      <c r="F73" s="881"/>
      <c r="G73" s="881"/>
      <c r="H73" s="1727">
        <f>SUM(C73:G73)</f>
        <v>979535</v>
      </c>
      <c r="I73" s="637"/>
      <c r="J73" s="637"/>
      <c r="K73" s="637"/>
      <c r="L73" s="637"/>
      <c r="M73" s="637"/>
    </row>
    <row r="74" spans="1:13" ht="15" customHeight="1" x14ac:dyDescent="0.2">
      <c r="A74" s="2783" t="s">
        <v>154</v>
      </c>
      <c r="B74" s="2784"/>
      <c r="C74" s="901"/>
      <c r="D74" s="901"/>
      <c r="E74" s="901"/>
      <c r="F74" s="901"/>
      <c r="G74" s="901"/>
      <c r="H74" s="1785"/>
      <c r="I74" s="656"/>
      <c r="J74" s="656"/>
      <c r="K74" s="656"/>
      <c r="L74" s="656"/>
      <c r="M74" s="656"/>
    </row>
    <row r="75" spans="1:13" ht="15" customHeight="1" x14ac:dyDescent="0.2">
      <c r="A75" s="944" t="s">
        <v>201</v>
      </c>
      <c r="B75" s="1690" t="s">
        <v>2</v>
      </c>
      <c r="C75" s="885"/>
      <c r="D75" s="885"/>
      <c r="E75" s="885"/>
      <c r="F75" s="885"/>
      <c r="G75" s="885"/>
      <c r="H75" s="1743"/>
      <c r="I75" s="656"/>
      <c r="J75" s="656"/>
      <c r="K75" s="656"/>
      <c r="L75" s="656"/>
      <c r="M75" s="656"/>
    </row>
    <row r="76" spans="1:13" ht="15" customHeight="1" x14ac:dyDescent="0.2">
      <c r="A76" s="883"/>
      <c r="B76" s="1704" t="s">
        <v>324</v>
      </c>
      <c r="C76" s="885">
        <f>C7</f>
        <v>81590000</v>
      </c>
      <c r="D76" s="885">
        <f>D7</f>
        <v>16174000</v>
      </c>
      <c r="E76" s="885">
        <f>E7</f>
        <v>32698000</v>
      </c>
      <c r="F76" s="885">
        <f>F7</f>
        <v>5700000</v>
      </c>
      <c r="G76" s="885">
        <f>G7</f>
        <v>0</v>
      </c>
      <c r="H76" s="1765">
        <f>SUM(C76:G76)</f>
        <v>136162000</v>
      </c>
      <c r="I76" s="656"/>
      <c r="J76" s="656"/>
      <c r="K76" s="656"/>
      <c r="L76" s="656"/>
      <c r="M76" s="656"/>
    </row>
    <row r="77" spans="1:13" ht="15" customHeight="1" x14ac:dyDescent="0.2">
      <c r="A77" s="876"/>
      <c r="B77" s="1695" t="s">
        <v>325</v>
      </c>
      <c r="C77" s="874">
        <f t="shared" ref="C77:F78" si="9">C8</f>
        <v>90720500</v>
      </c>
      <c r="D77" s="874">
        <f t="shared" si="9"/>
        <v>17680500</v>
      </c>
      <c r="E77" s="874">
        <f t="shared" si="9"/>
        <v>32698000</v>
      </c>
      <c r="F77" s="874">
        <f t="shared" si="9"/>
        <v>5700000</v>
      </c>
      <c r="G77" s="1726"/>
      <c r="H77" s="1747">
        <f>SUM(C77:G77)</f>
        <v>146799000</v>
      </c>
      <c r="I77" s="656"/>
      <c r="J77" s="656"/>
      <c r="K77" s="656"/>
      <c r="L77" s="656"/>
      <c r="M77" s="656"/>
    </row>
    <row r="78" spans="1:13" s="477" customFormat="1" ht="15" customHeight="1" thickBot="1" x14ac:dyDescent="0.25">
      <c r="A78" s="879"/>
      <c r="B78" s="1697" t="s">
        <v>323</v>
      </c>
      <c r="C78" s="881">
        <f t="shared" si="9"/>
        <v>81183283</v>
      </c>
      <c r="D78" s="881">
        <f t="shared" si="9"/>
        <v>13969368</v>
      </c>
      <c r="E78" s="881">
        <f t="shared" si="9"/>
        <v>18467766</v>
      </c>
      <c r="F78" s="881">
        <f t="shared" si="9"/>
        <v>1848338</v>
      </c>
      <c r="G78" s="1698">
        <f>G9</f>
        <v>0</v>
      </c>
      <c r="H78" s="1744">
        <f>SUM(C78:G78)</f>
        <v>115468755</v>
      </c>
      <c r="I78" s="637"/>
      <c r="J78" s="637"/>
      <c r="K78" s="637"/>
      <c r="L78" s="637"/>
      <c r="M78" s="637"/>
    </row>
    <row r="79" spans="1:13" ht="15" customHeight="1" thickBot="1" x14ac:dyDescent="0.25">
      <c r="A79" s="2772" t="s">
        <v>70</v>
      </c>
      <c r="B79" s="2773"/>
      <c r="C79" s="1748"/>
      <c r="D79" s="1748"/>
      <c r="E79" s="1748"/>
      <c r="F79" s="1748"/>
      <c r="G79" s="1749"/>
      <c r="H79" s="1750"/>
      <c r="I79" s="656"/>
      <c r="J79" s="656"/>
      <c r="K79" s="656"/>
      <c r="L79" s="656"/>
      <c r="M79" s="656"/>
    </row>
    <row r="80" spans="1:13" ht="15" customHeight="1" x14ac:dyDescent="0.2">
      <c r="A80" s="1751"/>
      <c r="B80" s="1752" t="s">
        <v>324</v>
      </c>
      <c r="C80" s="1912">
        <f t="shared" ref="C80:H80" si="10">C59+C76</f>
        <v>90972000</v>
      </c>
      <c r="D80" s="1912">
        <f t="shared" si="10"/>
        <v>17862000</v>
      </c>
      <c r="E80" s="1912">
        <f t="shared" si="10"/>
        <v>35548000</v>
      </c>
      <c r="F80" s="1912">
        <f t="shared" si="10"/>
        <v>5700000</v>
      </c>
      <c r="G80" s="2140">
        <f t="shared" si="10"/>
        <v>0</v>
      </c>
      <c r="H80" s="2141">
        <f t="shared" si="10"/>
        <v>150082000</v>
      </c>
      <c r="I80" s="656"/>
      <c r="J80" s="656"/>
      <c r="K80" s="656"/>
      <c r="L80" s="656"/>
      <c r="M80" s="656"/>
    </row>
    <row r="81" spans="1:13" ht="15" customHeight="1" x14ac:dyDescent="0.2">
      <c r="A81" s="1753"/>
      <c r="B81" s="1754" t="s">
        <v>325</v>
      </c>
      <c r="C81" s="1910">
        <f>C60+C77+C72</f>
        <v>101643800</v>
      </c>
      <c r="D81" s="1910">
        <f t="shared" ref="D81:H81" si="11">D60+D77+D72</f>
        <v>19624016</v>
      </c>
      <c r="E81" s="1910">
        <f t="shared" si="11"/>
        <v>35548000</v>
      </c>
      <c r="F81" s="1910">
        <f t="shared" si="11"/>
        <v>5700000</v>
      </c>
      <c r="G81" s="1910">
        <f t="shared" si="11"/>
        <v>0</v>
      </c>
      <c r="H81" s="1910">
        <f t="shared" si="11"/>
        <v>162515816</v>
      </c>
      <c r="I81" s="656"/>
      <c r="J81" s="656"/>
      <c r="K81" s="656"/>
      <c r="L81" s="656"/>
      <c r="M81" s="656"/>
    </row>
    <row r="82" spans="1:13" s="477" customFormat="1" ht="15" customHeight="1" x14ac:dyDescent="0.2">
      <c r="A82" s="2127"/>
      <c r="B82" s="2122" t="s">
        <v>323</v>
      </c>
      <c r="C82" s="2092">
        <f>C61+C78+C73</f>
        <v>91613751</v>
      </c>
      <c r="D82" s="2092">
        <f>D61+D78+D73</f>
        <v>15760595</v>
      </c>
      <c r="E82" s="2092">
        <f>E61+E78</f>
        <v>20024006</v>
      </c>
      <c r="F82" s="2092">
        <f>F61+F78</f>
        <v>1848338</v>
      </c>
      <c r="G82" s="2142">
        <f>G61+G78</f>
        <v>0</v>
      </c>
      <c r="H82" s="2106">
        <f>H61+H78+H73+H69+H65</f>
        <v>130564474</v>
      </c>
      <c r="I82" s="637"/>
      <c r="J82" s="637"/>
      <c r="K82" s="637"/>
      <c r="L82" s="637"/>
      <c r="M82" s="637"/>
    </row>
    <row r="83" spans="1:13" s="477" customFormat="1" ht="15" customHeight="1" thickBot="1" x14ac:dyDescent="0.25">
      <c r="A83" s="2128"/>
      <c r="B83" s="2124" t="s">
        <v>389</v>
      </c>
      <c r="C83" s="2095">
        <f>SUM(C82)/C81</f>
        <v>0.90132158577306243</v>
      </c>
      <c r="D83" s="2095">
        <f t="shared" ref="D83:H83" si="12">SUM(D82)/D81</f>
        <v>0.80312791224793134</v>
      </c>
      <c r="E83" s="2095">
        <f t="shared" si="12"/>
        <v>0.56329486890964331</v>
      </c>
      <c r="F83" s="2095">
        <f t="shared" si="12"/>
        <v>0.32426982456140352</v>
      </c>
      <c r="G83" s="2095"/>
      <c r="H83" s="2096">
        <f t="shared" si="12"/>
        <v>0.80339549228857821</v>
      </c>
      <c r="I83" s="637"/>
      <c r="J83" s="637"/>
      <c r="K83" s="637"/>
      <c r="L83" s="637"/>
      <c r="M83" s="637"/>
    </row>
    <row r="84" spans="1:13" ht="15" customHeight="1" x14ac:dyDescent="0.2">
      <c r="A84" s="1755"/>
      <c r="B84" s="1756"/>
      <c r="C84" s="1757"/>
      <c r="D84" s="1757"/>
      <c r="E84" s="1757"/>
      <c r="F84" s="1757"/>
      <c r="G84" s="1757"/>
      <c r="H84" s="1758"/>
      <c r="I84" s="656"/>
      <c r="J84" s="656"/>
      <c r="K84" s="656"/>
      <c r="L84" s="656"/>
      <c r="M84" s="656"/>
    </row>
    <row r="85" spans="1:13" ht="15" customHeight="1" x14ac:dyDescent="0.2">
      <c r="A85" s="1755"/>
      <c r="B85" s="1756"/>
      <c r="C85" s="1757"/>
      <c r="D85" s="1757"/>
      <c r="E85" s="1757"/>
      <c r="F85" s="1757"/>
      <c r="G85" s="1757"/>
      <c r="H85" s="1758"/>
      <c r="I85" s="656"/>
      <c r="J85" s="656"/>
      <c r="K85" s="656"/>
      <c r="L85" s="656"/>
      <c r="M85" s="656"/>
    </row>
    <row r="86" spans="1:13" ht="15" customHeight="1" thickBot="1" x14ac:dyDescent="0.25">
      <c r="A86" s="1759"/>
      <c r="B86" s="661"/>
      <c r="C86" s="891"/>
      <c r="D86" s="891"/>
      <c r="E86" s="891"/>
      <c r="F86" s="891"/>
      <c r="G86" s="891"/>
      <c r="H86" s="1760"/>
      <c r="I86" s="656"/>
      <c r="J86" s="656"/>
      <c r="K86" s="656"/>
      <c r="L86" s="656"/>
      <c r="M86" s="656"/>
    </row>
    <row r="87" spans="1:13" ht="31.5" x14ac:dyDescent="0.2">
      <c r="A87" s="1686" t="s">
        <v>200</v>
      </c>
      <c r="B87" s="870" t="s">
        <v>196</v>
      </c>
      <c r="C87" s="1761" t="s">
        <v>149</v>
      </c>
      <c r="D87" s="1761" t="s">
        <v>71</v>
      </c>
      <c r="E87" s="1761" t="s">
        <v>257</v>
      </c>
      <c r="F87" s="1687" t="s">
        <v>271</v>
      </c>
      <c r="G87" s="1688" t="s">
        <v>354</v>
      </c>
      <c r="H87" s="1689" t="s">
        <v>33</v>
      </c>
      <c r="I87" s="656"/>
      <c r="J87" s="656"/>
      <c r="K87" s="656"/>
      <c r="L87" s="656"/>
      <c r="M87" s="656"/>
    </row>
    <row r="88" spans="1:13" ht="15" customHeight="1" x14ac:dyDescent="0.2">
      <c r="A88" s="2781" t="s">
        <v>150</v>
      </c>
      <c r="B88" s="2782"/>
      <c r="C88" s="935"/>
      <c r="D88" s="935"/>
      <c r="E88" s="935"/>
      <c r="F88" s="935"/>
      <c r="G88" s="1724"/>
      <c r="H88" s="1762"/>
      <c r="I88" s="656"/>
      <c r="J88" s="656"/>
      <c r="K88" s="656"/>
      <c r="L88" s="656"/>
      <c r="M88" s="656"/>
    </row>
    <row r="89" spans="1:13" ht="15" customHeight="1" x14ac:dyDescent="0.2">
      <c r="A89" s="944" t="s">
        <v>254</v>
      </c>
      <c r="B89" s="1763" t="s">
        <v>256</v>
      </c>
      <c r="C89" s="874"/>
      <c r="D89" s="874"/>
      <c r="E89" s="874"/>
      <c r="F89" s="1742"/>
      <c r="G89" s="1764"/>
      <c r="H89" s="1765"/>
      <c r="I89" s="656"/>
      <c r="J89" s="656"/>
      <c r="K89" s="656"/>
      <c r="L89" s="656"/>
      <c r="M89" s="656"/>
    </row>
    <row r="90" spans="1:13" ht="15" customHeight="1" x14ac:dyDescent="0.2">
      <c r="A90" s="1777"/>
      <c r="B90" s="1704" t="s">
        <v>324</v>
      </c>
      <c r="C90" s="885"/>
      <c r="D90" s="885"/>
      <c r="E90" s="885">
        <f>E46</f>
        <v>139902000</v>
      </c>
      <c r="F90" s="1742"/>
      <c r="G90" s="1764"/>
      <c r="H90" s="1765">
        <f t="shared" ref="H90:H99" si="13">SUM(C90:F90)</f>
        <v>139902000</v>
      </c>
      <c r="I90" s="656"/>
      <c r="J90" s="656"/>
      <c r="K90" s="656"/>
      <c r="L90" s="656"/>
      <c r="M90" s="656"/>
    </row>
    <row r="91" spans="1:13" ht="15" customHeight="1" x14ac:dyDescent="0.2">
      <c r="A91" s="1766"/>
      <c r="B91" s="1695" t="s">
        <v>325</v>
      </c>
      <c r="C91" s="874"/>
      <c r="D91" s="874"/>
      <c r="E91" s="874">
        <f>E47</f>
        <v>152207027</v>
      </c>
      <c r="F91" s="1706"/>
      <c r="G91" s="1707">
        <f>SUM(G47)</f>
        <v>128789</v>
      </c>
      <c r="H91" s="1747">
        <f>SUM(C91:G91)</f>
        <v>152335816</v>
      </c>
      <c r="I91" s="656"/>
      <c r="J91" s="656"/>
      <c r="K91" s="656"/>
      <c r="L91" s="656"/>
      <c r="M91" s="656"/>
    </row>
    <row r="92" spans="1:13" s="477" customFormat="1" ht="15" customHeight="1" thickBot="1" x14ac:dyDescent="0.25">
      <c r="A92" s="1767"/>
      <c r="B92" s="1697" t="s">
        <v>323</v>
      </c>
      <c r="C92" s="922"/>
      <c r="D92" s="922"/>
      <c r="E92" s="922">
        <f>E48</f>
        <v>125075368</v>
      </c>
      <c r="F92" s="1768"/>
      <c r="G92" s="1769">
        <f>G48</f>
        <v>128789</v>
      </c>
      <c r="H92" s="1744">
        <f>SUM(C92:G92)</f>
        <v>125204157</v>
      </c>
      <c r="I92" s="637"/>
      <c r="J92" s="637"/>
      <c r="K92" s="637"/>
      <c r="L92" s="637"/>
      <c r="M92" s="637"/>
    </row>
    <row r="93" spans="1:13" ht="21.75" x14ac:dyDescent="0.2">
      <c r="A93" s="925" t="s">
        <v>429</v>
      </c>
      <c r="B93" s="1700" t="s">
        <v>430</v>
      </c>
      <c r="C93" s="927"/>
      <c r="D93" s="927"/>
      <c r="E93" s="927"/>
      <c r="F93" s="927"/>
      <c r="G93" s="927"/>
      <c r="H93" s="1730"/>
      <c r="I93" s="656"/>
      <c r="J93" s="656"/>
      <c r="K93" s="656"/>
      <c r="L93" s="656"/>
      <c r="M93" s="656"/>
    </row>
    <row r="94" spans="1:13" ht="15" customHeight="1" x14ac:dyDescent="0.2">
      <c r="A94" s="685"/>
      <c r="B94" s="1702" t="s">
        <v>324</v>
      </c>
      <c r="C94" s="947"/>
      <c r="D94" s="947"/>
      <c r="E94" s="947"/>
      <c r="F94" s="947"/>
      <c r="G94" s="947"/>
      <c r="H94" s="1731"/>
      <c r="I94" s="656"/>
      <c r="J94" s="656"/>
      <c r="K94" s="656"/>
      <c r="L94" s="656"/>
      <c r="M94" s="656"/>
    </row>
    <row r="95" spans="1:13" ht="15" customHeight="1" x14ac:dyDescent="0.2">
      <c r="A95" s="883"/>
      <c r="B95" s="1704" t="s">
        <v>325</v>
      </c>
      <c r="C95" s="885"/>
      <c r="D95" s="885"/>
      <c r="E95" s="885"/>
      <c r="F95" s="885">
        <f t="shared" ref="F95:H95" si="14">SUM(F43)</f>
        <v>0</v>
      </c>
      <c r="G95" s="885"/>
      <c r="H95" s="1732">
        <f t="shared" si="14"/>
        <v>0</v>
      </c>
      <c r="I95" s="656"/>
      <c r="J95" s="656"/>
      <c r="K95" s="656"/>
      <c r="L95" s="656"/>
      <c r="M95" s="656"/>
    </row>
    <row r="96" spans="1:13" s="477" customFormat="1" ht="15" customHeight="1" thickBot="1" x14ac:dyDescent="0.25">
      <c r="A96" s="879"/>
      <c r="B96" s="1697" t="s">
        <v>323</v>
      </c>
      <c r="C96" s="881"/>
      <c r="D96" s="881"/>
      <c r="E96" s="881"/>
      <c r="F96" s="881">
        <f>SUM(F44)</f>
        <v>400610</v>
      </c>
      <c r="G96" s="881"/>
      <c r="H96" s="1727">
        <f>SUM(F96)</f>
        <v>400610</v>
      </c>
      <c r="I96" s="637"/>
      <c r="J96" s="637"/>
      <c r="K96" s="637"/>
      <c r="L96" s="637"/>
      <c r="M96" s="637"/>
    </row>
    <row r="97" spans="1:13" ht="15" customHeight="1" x14ac:dyDescent="0.2">
      <c r="A97" s="2774" t="s">
        <v>154</v>
      </c>
      <c r="B97" s="2775"/>
      <c r="C97" s="901"/>
      <c r="D97" s="901"/>
      <c r="E97" s="901"/>
      <c r="F97" s="901"/>
      <c r="G97" s="1770"/>
      <c r="H97" s="1747"/>
      <c r="I97" s="656"/>
      <c r="J97" s="656"/>
      <c r="K97" s="656"/>
      <c r="L97" s="656"/>
      <c r="M97" s="656"/>
    </row>
    <row r="98" spans="1:13" ht="15" customHeight="1" x14ac:dyDescent="0.2">
      <c r="A98" s="944" t="s">
        <v>201</v>
      </c>
      <c r="B98" s="1690" t="s">
        <v>2</v>
      </c>
      <c r="C98" s="874"/>
      <c r="D98" s="874"/>
      <c r="E98" s="874"/>
      <c r="F98" s="874"/>
      <c r="G98" s="1726"/>
      <c r="H98" s="1765"/>
      <c r="I98" s="656"/>
      <c r="J98" s="656"/>
      <c r="K98" s="656"/>
      <c r="L98" s="656"/>
      <c r="M98" s="656"/>
    </row>
    <row r="99" spans="1:13" ht="15" customHeight="1" x14ac:dyDescent="0.2">
      <c r="A99" s="911"/>
      <c r="B99" s="1702" t="s">
        <v>324</v>
      </c>
      <c r="C99" s="947"/>
      <c r="D99" s="947">
        <f>D34</f>
        <v>10180000</v>
      </c>
      <c r="E99" s="947"/>
      <c r="F99" s="884"/>
      <c r="G99" s="1771"/>
      <c r="H99" s="1772">
        <f t="shared" si="13"/>
        <v>10180000</v>
      </c>
      <c r="I99" s="656"/>
      <c r="J99" s="656"/>
      <c r="K99" s="656"/>
      <c r="L99" s="656"/>
      <c r="M99" s="656"/>
    </row>
    <row r="100" spans="1:13" ht="15" customHeight="1" x14ac:dyDescent="0.2">
      <c r="A100" s="883"/>
      <c r="B100" s="1704" t="s">
        <v>325</v>
      </c>
      <c r="C100" s="885">
        <f>C35</f>
        <v>0</v>
      </c>
      <c r="D100" s="885">
        <f>D35</f>
        <v>10180000</v>
      </c>
      <c r="E100" s="885"/>
      <c r="F100" s="885"/>
      <c r="G100" s="1735"/>
      <c r="H100" s="1765">
        <f>SUM(C100:F100)</f>
        <v>10180000</v>
      </c>
      <c r="I100" s="656"/>
      <c r="J100" s="656"/>
      <c r="K100" s="656"/>
      <c r="L100" s="656"/>
      <c r="M100" s="656"/>
    </row>
    <row r="101" spans="1:13" s="477" customFormat="1" ht="15" customHeight="1" thickBot="1" x14ac:dyDescent="0.25">
      <c r="A101" s="694"/>
      <c r="B101" s="1710" t="s">
        <v>323</v>
      </c>
      <c r="C101" s="1736"/>
      <c r="D101" s="1736">
        <f>D36</f>
        <v>7407595</v>
      </c>
      <c r="E101" s="1736">
        <f>SUM(E36)</f>
        <v>0</v>
      </c>
      <c r="F101" s="1736"/>
      <c r="G101" s="1737"/>
      <c r="H101" s="1772">
        <f>SUM(C101:F101)</f>
        <v>7407595</v>
      </c>
      <c r="I101" s="637"/>
      <c r="J101" s="637"/>
      <c r="K101" s="637"/>
      <c r="L101" s="637"/>
      <c r="M101" s="637"/>
    </row>
    <row r="102" spans="1:13" ht="15" customHeight="1" thickBot="1" x14ac:dyDescent="0.25">
      <c r="A102" s="2772" t="s">
        <v>72</v>
      </c>
      <c r="B102" s="2773"/>
      <c r="C102" s="889"/>
      <c r="D102" s="889"/>
      <c r="E102" s="889"/>
      <c r="F102" s="889"/>
      <c r="G102" s="1713"/>
      <c r="H102" s="1739"/>
      <c r="I102" s="656"/>
      <c r="J102" s="656"/>
      <c r="K102" s="656"/>
      <c r="L102" s="656"/>
      <c r="M102" s="656"/>
    </row>
    <row r="103" spans="1:13" ht="15" customHeight="1" x14ac:dyDescent="0.2">
      <c r="A103" s="1773"/>
      <c r="B103" s="1774" t="s">
        <v>324</v>
      </c>
      <c r="C103" s="2143">
        <f t="shared" ref="C103:F103" si="15">C90+C99</f>
        <v>0</v>
      </c>
      <c r="D103" s="2143">
        <f t="shared" si="15"/>
        <v>10180000</v>
      </c>
      <c r="E103" s="2143">
        <f t="shared" si="15"/>
        <v>139902000</v>
      </c>
      <c r="F103" s="2143">
        <f t="shared" si="15"/>
        <v>0</v>
      </c>
      <c r="G103" s="2144">
        <f>SUM(G90)</f>
        <v>0</v>
      </c>
      <c r="H103" s="2145">
        <f>H90+H99</f>
        <v>150082000</v>
      </c>
      <c r="I103" s="656"/>
      <c r="J103" s="656"/>
      <c r="K103" s="656"/>
      <c r="L103" s="656"/>
      <c r="M103" s="656"/>
    </row>
    <row r="104" spans="1:13" ht="15" customHeight="1" x14ac:dyDescent="0.2">
      <c r="A104" s="952"/>
      <c r="B104" s="1775" t="s">
        <v>325</v>
      </c>
      <c r="C104" s="2087">
        <f>C91+C100+C95</f>
        <v>0</v>
      </c>
      <c r="D104" s="2087">
        <f t="shared" ref="D104:H104" si="16">D91+D100+D95</f>
        <v>10180000</v>
      </c>
      <c r="E104" s="2087">
        <f t="shared" si="16"/>
        <v>152207027</v>
      </c>
      <c r="F104" s="2087">
        <f t="shared" si="16"/>
        <v>0</v>
      </c>
      <c r="G104" s="2087">
        <f t="shared" si="16"/>
        <v>128789</v>
      </c>
      <c r="H104" s="2087">
        <f t="shared" si="16"/>
        <v>162515816</v>
      </c>
      <c r="I104" s="656"/>
      <c r="J104" s="656"/>
      <c r="K104" s="656"/>
      <c r="L104" s="656"/>
      <c r="M104" s="656"/>
    </row>
    <row r="105" spans="1:13" s="477" customFormat="1" ht="15" customHeight="1" x14ac:dyDescent="0.2">
      <c r="A105" s="2100"/>
      <c r="B105" s="2129" t="s">
        <v>323</v>
      </c>
      <c r="C105" s="2109">
        <f>C92+C101</f>
        <v>0</v>
      </c>
      <c r="D105" s="2109">
        <f>D92+D101</f>
        <v>7407595</v>
      </c>
      <c r="E105" s="2109">
        <f>E92+E101</f>
        <v>125075368</v>
      </c>
      <c r="F105" s="2109">
        <f>SUM(F92+F96)</f>
        <v>400610</v>
      </c>
      <c r="G105" s="2146">
        <f>G92</f>
        <v>128789</v>
      </c>
      <c r="H105" s="2110">
        <f>H92+H101+H96</f>
        <v>133012362</v>
      </c>
      <c r="I105" s="637"/>
      <c r="J105" s="2237">
        <f>SUM(D105:G105)</f>
        <v>133012362</v>
      </c>
      <c r="K105" s="637"/>
      <c r="L105" s="637"/>
      <c r="M105" s="637"/>
    </row>
    <row r="106" spans="1:13" s="477" customFormat="1" ht="15" customHeight="1" thickBot="1" x14ac:dyDescent="0.25">
      <c r="A106" s="2130"/>
      <c r="B106" s="2131" t="s">
        <v>389</v>
      </c>
      <c r="C106" s="2132"/>
      <c r="D106" s="2132">
        <f t="shared" ref="D106:H106" si="17">SUM(D105)/D104</f>
        <v>0.72766159135559927</v>
      </c>
      <c r="E106" s="2132">
        <f t="shared" si="17"/>
        <v>0.82174503020809941</v>
      </c>
      <c r="F106" s="2132"/>
      <c r="G106" s="2132"/>
      <c r="H106" s="2133">
        <f t="shared" si="17"/>
        <v>0.81845795242476582</v>
      </c>
      <c r="I106" s="637"/>
      <c r="J106" s="637"/>
      <c r="K106" s="637"/>
      <c r="L106" s="637"/>
      <c r="M106" s="637"/>
    </row>
    <row r="107" spans="1:13" ht="15" customHeight="1" x14ac:dyDescent="0.2">
      <c r="A107" s="656"/>
      <c r="B107" s="717"/>
      <c r="C107" s="717"/>
      <c r="D107" s="717"/>
      <c r="E107" s="717"/>
      <c r="F107" s="717"/>
      <c r="G107" s="717"/>
      <c r="H107" s="656"/>
      <c r="I107" s="656"/>
      <c r="J107" s="656"/>
      <c r="K107" s="656"/>
      <c r="L107" s="656"/>
      <c r="M107" s="656"/>
    </row>
    <row r="108" spans="1:13" ht="12.6" customHeight="1" x14ac:dyDescent="0.2">
      <c r="A108" s="1776"/>
      <c r="B108" s="720"/>
      <c r="C108" s="720"/>
      <c r="D108" s="720"/>
      <c r="E108" s="720"/>
      <c r="F108" s="720"/>
      <c r="G108" s="720"/>
      <c r="H108" s="656"/>
      <c r="I108" s="656"/>
      <c r="J108" s="656"/>
      <c r="K108" s="656"/>
      <c r="L108" s="656"/>
      <c r="M108" s="656"/>
    </row>
    <row r="109" spans="1:13" ht="12.6" customHeight="1" x14ac:dyDescent="0.2">
      <c r="A109" s="656"/>
      <c r="B109" s="656"/>
      <c r="C109" s="656"/>
      <c r="D109" s="656"/>
      <c r="E109" s="656"/>
      <c r="F109" s="656"/>
      <c r="G109" s="656"/>
      <c r="H109" s="656"/>
      <c r="I109" s="656"/>
      <c r="J109" s="656"/>
      <c r="K109" s="656"/>
      <c r="L109" s="656"/>
      <c r="M109" s="656"/>
    </row>
  </sheetData>
  <mergeCells count="10">
    <mergeCell ref="A102:B102"/>
    <mergeCell ref="A97:B97"/>
    <mergeCell ref="A1:H1"/>
    <mergeCell ref="A55:H55"/>
    <mergeCell ref="A57:B57"/>
    <mergeCell ref="A88:B88"/>
    <mergeCell ref="A74:B74"/>
    <mergeCell ref="A26:B26"/>
    <mergeCell ref="A49:B49"/>
    <mergeCell ref="A79:B79"/>
  </mergeCells>
  <phoneticPr fontId="3" type="noConversion"/>
  <pageMargins left="0.7" right="0.7" top="0.75" bottom="0.75" header="0.3" footer="0.3"/>
  <pageSetup paperSize="9" scale="32" orientation="landscape" r:id="rId1"/>
  <headerFooter alignWithMargins="0">
    <oddHeader>&amp;A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O92"/>
  <sheetViews>
    <sheetView topLeftCell="B1" workbookViewId="0">
      <selection activeCell="K7" sqref="K7"/>
    </sheetView>
  </sheetViews>
  <sheetFormatPr defaultRowHeight="12.75" x14ac:dyDescent="0.2"/>
  <cols>
    <col min="1" max="1" width="0.85546875" style="3" hidden="1" customWidth="1"/>
    <col min="2" max="2" width="0.85546875" style="4" customWidth="1"/>
    <col min="3" max="3" width="32.140625" style="4" customWidth="1"/>
    <col min="4" max="4" width="10.5703125" bestFit="1" customWidth="1"/>
    <col min="5" max="5" width="4.5703125" bestFit="1" customWidth="1"/>
    <col min="6" max="6" width="3.42578125" customWidth="1"/>
    <col min="7" max="7" width="5.28515625" style="1" customWidth="1"/>
    <col min="8" max="8" width="35.140625" style="1" customWidth="1"/>
    <col min="9" max="9" width="22" customWidth="1"/>
    <col min="10" max="11" width="12.5703125" bestFit="1" customWidth="1"/>
    <col min="12" max="12" width="8.85546875" style="1" customWidth="1"/>
  </cols>
  <sheetData>
    <row r="1" spans="1:15" ht="20.25" thickBot="1" x14ac:dyDescent="0.4">
      <c r="A1" s="27" t="s">
        <v>20</v>
      </c>
      <c r="B1" s="27"/>
      <c r="C1" s="2710" t="s">
        <v>546</v>
      </c>
      <c r="D1" s="2711"/>
      <c r="E1" s="2711"/>
      <c r="F1" s="2711"/>
      <c r="G1" s="2711"/>
      <c r="H1" s="2711"/>
      <c r="I1" s="2711"/>
      <c r="J1" s="2711"/>
      <c r="K1" s="2712"/>
      <c r="L1" s="68"/>
    </row>
    <row r="2" spans="1:15" ht="20.25" thickBot="1" x14ac:dyDescent="0.4">
      <c r="A2" s="27"/>
      <c r="B2" s="27"/>
      <c r="C2" s="131"/>
      <c r="D2" s="73"/>
      <c r="E2" s="73"/>
      <c r="F2" s="74"/>
      <c r="G2" s="73"/>
      <c r="H2" s="86"/>
      <c r="I2" s="75"/>
      <c r="J2" s="75"/>
      <c r="K2" s="132"/>
      <c r="L2" s="68"/>
    </row>
    <row r="3" spans="1:15" ht="16.5" thickBot="1" x14ac:dyDescent="0.3">
      <c r="A3" s="4"/>
      <c r="C3" s="76"/>
      <c r="D3" s="326" t="s">
        <v>4</v>
      </c>
      <c r="E3" s="326"/>
      <c r="F3" s="77"/>
      <c r="G3" s="70"/>
      <c r="H3" s="70"/>
      <c r="I3" s="326" t="s">
        <v>84</v>
      </c>
      <c r="J3" s="326"/>
      <c r="K3" s="77"/>
      <c r="L3" s="68"/>
    </row>
    <row r="4" spans="1:15" ht="3" customHeight="1" x14ac:dyDescent="0.25">
      <c r="A4" s="4"/>
      <c r="C4" s="80"/>
      <c r="D4" s="81"/>
      <c r="E4" s="81"/>
      <c r="F4" s="82"/>
      <c r="G4" s="83"/>
      <c r="H4" s="85"/>
      <c r="I4" s="81"/>
      <c r="J4" s="299"/>
      <c r="K4" s="41"/>
      <c r="L4" s="68"/>
    </row>
    <row r="5" spans="1:15" ht="15" customHeight="1" x14ac:dyDescent="0.25">
      <c r="A5" s="4"/>
      <c r="C5" s="483"/>
      <c r="D5" s="331" t="s">
        <v>333</v>
      </c>
      <c r="E5" s="331"/>
      <c r="F5" s="395"/>
      <c r="G5" s="163"/>
      <c r="H5" s="332"/>
      <c r="I5" s="331" t="s">
        <v>333</v>
      </c>
      <c r="J5" s="331"/>
      <c r="K5" s="395"/>
      <c r="L5" s="68"/>
    </row>
    <row r="6" spans="1:15" ht="15" customHeight="1" x14ac:dyDescent="0.25">
      <c r="A6" s="4"/>
      <c r="C6" s="400"/>
      <c r="D6" s="401"/>
      <c r="E6" s="401"/>
      <c r="F6" s="402"/>
      <c r="G6" s="163"/>
      <c r="H6" s="404" t="s">
        <v>464</v>
      </c>
      <c r="I6" s="623">
        <v>500000</v>
      </c>
      <c r="J6" s="623">
        <v>500000</v>
      </c>
      <c r="K6" s="403">
        <f>185247+10261</f>
        <v>195508</v>
      </c>
      <c r="L6" s="68"/>
      <c r="O6" s="387"/>
    </row>
    <row r="7" spans="1:15" ht="15" customHeight="1" x14ac:dyDescent="0.25">
      <c r="A7" s="4"/>
      <c r="C7" s="400"/>
      <c r="D7" s="401"/>
      <c r="E7" s="401"/>
      <c r="F7" s="402"/>
      <c r="G7" s="163"/>
      <c r="H7" s="1090" t="s">
        <v>496</v>
      </c>
      <c r="I7" s="623">
        <v>1500000</v>
      </c>
      <c r="J7" s="623">
        <v>1500000</v>
      </c>
      <c r="K7" s="403">
        <v>129084</v>
      </c>
      <c r="L7" s="68"/>
      <c r="O7" s="387"/>
    </row>
    <row r="8" spans="1:15" s="1093" customFormat="1" ht="15" customHeight="1" x14ac:dyDescent="0.25">
      <c r="A8" s="4"/>
      <c r="B8" s="4"/>
      <c r="C8" s="400"/>
      <c r="D8" s="401"/>
      <c r="E8" s="401"/>
      <c r="F8" s="402"/>
      <c r="G8" s="163"/>
      <c r="H8" s="1090" t="s">
        <v>517</v>
      </c>
      <c r="I8" s="623">
        <f>2200000</f>
        <v>2200000</v>
      </c>
      <c r="J8" s="623">
        <f>2200000</f>
        <v>2200000</v>
      </c>
      <c r="K8" s="403">
        <v>1523746</v>
      </c>
      <c r="L8" s="68"/>
      <c r="O8" s="387"/>
    </row>
    <row r="9" spans="1:15" s="1093" customFormat="1" ht="15" customHeight="1" x14ac:dyDescent="0.25">
      <c r="A9" s="4"/>
      <c r="B9" s="4"/>
      <c r="C9" s="400"/>
      <c r="D9" s="401"/>
      <c r="E9" s="401"/>
      <c r="F9" s="402"/>
      <c r="G9" s="163"/>
      <c r="H9" s="1090" t="s">
        <v>588</v>
      </c>
      <c r="I9" s="623">
        <v>1500000</v>
      </c>
      <c r="J9" s="623">
        <v>1500000</v>
      </c>
      <c r="K9" s="403"/>
      <c r="L9" s="68"/>
      <c r="O9" s="387"/>
    </row>
    <row r="10" spans="1:15" ht="15" customHeight="1" thickBot="1" x14ac:dyDescent="0.3">
      <c r="A10" s="4"/>
      <c r="C10" s="396"/>
      <c r="D10" s="397"/>
      <c r="E10" s="397"/>
      <c r="F10" s="398"/>
      <c r="G10" s="163"/>
      <c r="H10" s="1091"/>
      <c r="I10" s="624"/>
      <c r="J10" s="485"/>
      <c r="K10" s="399"/>
      <c r="L10" s="68"/>
      <c r="O10" s="387"/>
    </row>
    <row r="11" spans="1:15" ht="15" customHeight="1" thickBot="1" x14ac:dyDescent="0.3">
      <c r="A11"/>
      <c r="B11" s="249"/>
      <c r="C11" s="78" t="s">
        <v>33</v>
      </c>
      <c r="D11" s="298">
        <f>SUM(D6:D10)</f>
        <v>0</v>
      </c>
      <c r="E11" s="166">
        <f>SUM(E6:E10)</f>
        <v>0</v>
      </c>
      <c r="F11" s="298"/>
      <c r="G11" s="167"/>
      <c r="H11" s="327"/>
      <c r="I11" s="300">
        <f>SUM(I6:I10)</f>
        <v>5700000</v>
      </c>
      <c r="J11" s="300">
        <f>SUM(J6:J10)</f>
        <v>5700000</v>
      </c>
      <c r="K11" s="161">
        <f>SUM(K6:K10)</f>
        <v>1848338</v>
      </c>
      <c r="L11" s="68"/>
      <c r="O11" s="387"/>
    </row>
    <row r="12" spans="1:15" ht="15" customHeight="1" thickBot="1" x14ac:dyDescent="0.3">
      <c r="A12"/>
      <c r="B12"/>
      <c r="C12" s="301" t="s">
        <v>334</v>
      </c>
      <c r="D12" s="203"/>
      <c r="E12" s="167"/>
      <c r="F12" s="168"/>
      <c r="G12" s="168"/>
      <c r="H12" s="302"/>
      <c r="I12" s="328">
        <f>SUM(I11+D11)</f>
        <v>5700000</v>
      </c>
      <c r="J12" s="329">
        <f>J11</f>
        <v>5700000</v>
      </c>
      <c r="K12" s="162">
        <f>G11+K11</f>
        <v>1848338</v>
      </c>
      <c r="L12" s="68"/>
      <c r="O12" s="387"/>
    </row>
    <row r="13" spans="1:15" ht="0.2" customHeight="1" thickBot="1" x14ac:dyDescent="0.3">
      <c r="A13"/>
      <c r="B13"/>
      <c r="C13" s="301" t="s">
        <v>335</v>
      </c>
      <c r="D13" s="203"/>
      <c r="E13" s="167"/>
      <c r="F13" s="168"/>
      <c r="G13" s="168"/>
      <c r="H13" s="302"/>
      <c r="I13" s="168"/>
      <c r="J13" s="329">
        <f>SUM(J11+E11)</f>
        <v>5700000</v>
      </c>
      <c r="K13" s="162">
        <f>SUM(E11+J11)</f>
        <v>5700000</v>
      </c>
      <c r="L13" s="68"/>
      <c r="O13" s="387"/>
    </row>
    <row r="14" spans="1:15" s="469" customFormat="1" ht="0.2" customHeight="1" thickBot="1" x14ac:dyDescent="0.3">
      <c r="C14" s="495" t="s">
        <v>393</v>
      </c>
      <c r="D14" s="488"/>
      <c r="E14" s="487"/>
      <c r="F14" s="489"/>
      <c r="G14" s="489"/>
      <c r="H14" s="490"/>
      <c r="I14" s="489"/>
      <c r="J14" s="491"/>
      <c r="K14" s="492">
        <f>SUM(K11+F11)</f>
        <v>1848338</v>
      </c>
      <c r="L14" s="496"/>
    </row>
    <row r="15" spans="1:15" s="21" customFormat="1" ht="15" customHeight="1" thickBot="1" x14ac:dyDescent="0.3">
      <c r="A15" s="20" t="s">
        <v>5</v>
      </c>
      <c r="B15" s="20"/>
      <c r="C15"/>
      <c r="D15"/>
      <c r="E15"/>
      <c r="F15" s="28"/>
      <c r="G15" s="29"/>
      <c r="H15" s="29"/>
      <c r="I15"/>
      <c r="J15"/>
      <c r="K15" s="392">
        <f>SUM(K14/K13)</f>
        <v>0.32426982456140352</v>
      </c>
      <c r="L15" s="22"/>
    </row>
    <row r="16" spans="1:15" ht="15" customHeight="1" x14ac:dyDescent="0.25">
      <c r="A16"/>
      <c r="B16"/>
      <c r="C16" s="20"/>
      <c r="D16" s="21"/>
      <c r="E16" s="21"/>
      <c r="F16" s="6"/>
    </row>
    <row r="17" spans="1:8" x14ac:dyDescent="0.2">
      <c r="C17"/>
      <c r="D17" s="1"/>
      <c r="E17" s="1"/>
      <c r="F17" s="17"/>
      <c r="G17"/>
      <c r="H17"/>
    </row>
    <row r="18" spans="1:8" x14ac:dyDescent="0.2">
      <c r="A18" s="5"/>
      <c r="B18" s="5"/>
    </row>
    <row r="19" spans="1:8" x14ac:dyDescent="0.2">
      <c r="A19" s="7"/>
      <c r="B19" s="7"/>
      <c r="C19" s="5"/>
    </row>
    <row r="20" spans="1:8" x14ac:dyDescent="0.2">
      <c r="A20" s="7"/>
      <c r="B20" s="7"/>
      <c r="C20" s="7"/>
    </row>
    <row r="21" spans="1:8" x14ac:dyDescent="0.2">
      <c r="A21" s="7"/>
      <c r="B21" s="7"/>
      <c r="C21" s="7"/>
    </row>
    <row r="22" spans="1:8" x14ac:dyDescent="0.2">
      <c r="A22" s="7"/>
      <c r="B22" s="7"/>
      <c r="C22" s="7"/>
    </row>
    <row r="23" spans="1:8" x14ac:dyDescent="0.2">
      <c r="A23" s="7"/>
      <c r="B23" s="7"/>
      <c r="C23" s="7"/>
    </row>
    <row r="24" spans="1:8" x14ac:dyDescent="0.2">
      <c r="A24" s="7"/>
      <c r="B24" s="7"/>
      <c r="C24" s="7"/>
    </row>
    <row r="25" spans="1:8" x14ac:dyDescent="0.2">
      <c r="A25" s="7"/>
      <c r="B25" s="7"/>
      <c r="C25" s="7"/>
    </row>
    <row r="26" spans="1:8" x14ac:dyDescent="0.2">
      <c r="A26" s="7"/>
      <c r="B26" s="7"/>
      <c r="C26" s="7"/>
    </row>
    <row r="27" spans="1:8" x14ac:dyDescent="0.2">
      <c r="A27" s="7"/>
      <c r="B27" s="7"/>
      <c r="C27" s="7"/>
    </row>
    <row r="28" spans="1:8" x14ac:dyDescent="0.2">
      <c r="A28" s="7"/>
      <c r="B28" s="7"/>
      <c r="C28" s="7"/>
    </row>
    <row r="29" spans="1:8" x14ac:dyDescent="0.2">
      <c r="A29" s="7"/>
      <c r="B29" s="7"/>
      <c r="C29" s="7"/>
    </row>
    <row r="30" spans="1:8" x14ac:dyDescent="0.2">
      <c r="A30" s="7"/>
      <c r="B30" s="7"/>
      <c r="C30" s="7"/>
    </row>
    <row r="31" spans="1:8" x14ac:dyDescent="0.2">
      <c r="A31" s="7"/>
      <c r="B31" s="7"/>
      <c r="C31" s="7"/>
    </row>
    <row r="32" spans="1:8" x14ac:dyDescent="0.2">
      <c r="A32" s="7"/>
      <c r="B32" s="7"/>
      <c r="C32" s="7"/>
    </row>
    <row r="33" spans="1:12" x14ac:dyDescent="0.2">
      <c r="A33" s="7"/>
      <c r="B33" s="7"/>
      <c r="C33" s="7"/>
    </row>
    <row r="34" spans="1:12" x14ac:dyDescent="0.2">
      <c r="A34" s="7"/>
      <c r="B34" s="7"/>
      <c r="C34" s="7"/>
    </row>
    <row r="35" spans="1:12" x14ac:dyDescent="0.2">
      <c r="A35" s="7"/>
      <c r="B35" s="7"/>
      <c r="C35" s="7"/>
    </row>
    <row r="36" spans="1:12" x14ac:dyDescent="0.2">
      <c r="A36" s="7"/>
      <c r="B36" s="7"/>
      <c r="C36" s="7"/>
    </row>
    <row r="37" spans="1:12" x14ac:dyDescent="0.2">
      <c r="A37" s="6"/>
      <c r="B37" s="6"/>
      <c r="C37" s="7"/>
    </row>
    <row r="38" spans="1:12" x14ac:dyDescent="0.2">
      <c r="A38" s="1"/>
      <c r="B38" s="1"/>
      <c r="C38" s="6"/>
    </row>
    <row r="39" spans="1:12" x14ac:dyDescent="0.2">
      <c r="A39" s="18"/>
      <c r="B39" s="18"/>
      <c r="C39" s="1"/>
    </row>
    <row r="40" spans="1:12" x14ac:dyDescent="0.2">
      <c r="A40" s="18"/>
      <c r="B40" s="18"/>
      <c r="C40" s="18"/>
    </row>
    <row r="41" spans="1:12" x14ac:dyDescent="0.2">
      <c r="A41" s="18"/>
      <c r="B41" s="18"/>
      <c r="C41" s="18"/>
    </row>
    <row r="42" spans="1:12" s="2" customFormat="1" ht="15.75" x14ac:dyDescent="0.25">
      <c r="A42" s="19"/>
      <c r="B42" s="19"/>
      <c r="C42" s="18"/>
      <c r="D42"/>
      <c r="E42"/>
      <c r="F42"/>
      <c r="G42" s="1"/>
      <c r="H42" s="1"/>
      <c r="I42"/>
      <c r="J42"/>
      <c r="K42"/>
      <c r="L42" s="1"/>
    </row>
    <row r="43" spans="1:12" ht="15.75" x14ac:dyDescent="0.25">
      <c r="A43" s="18"/>
      <c r="B43" s="18"/>
      <c r="C43" s="19"/>
    </row>
    <row r="44" spans="1:12" x14ac:dyDescent="0.2">
      <c r="A44"/>
      <c r="B44"/>
      <c r="C44" s="18"/>
    </row>
    <row r="45" spans="1:12" x14ac:dyDescent="0.2">
      <c r="A45"/>
      <c r="B45"/>
      <c r="C45"/>
    </row>
    <row r="46" spans="1:12" x14ac:dyDescent="0.2">
      <c r="A46"/>
      <c r="B46"/>
      <c r="C46"/>
    </row>
    <row r="47" spans="1:12" x14ac:dyDescent="0.2">
      <c r="A47"/>
      <c r="B47"/>
      <c r="C47"/>
    </row>
    <row r="48" spans="1:12" x14ac:dyDescent="0.2">
      <c r="A48"/>
      <c r="B48"/>
      <c r="C48"/>
    </row>
    <row r="49" spans="1:12" x14ac:dyDescent="0.2">
      <c r="A49" s="18"/>
      <c r="B49" s="18"/>
      <c r="C49"/>
    </row>
    <row r="50" spans="1:12" x14ac:dyDescent="0.2">
      <c r="A50" s="18"/>
      <c r="B50" s="18"/>
      <c r="C50" s="18"/>
    </row>
    <row r="51" spans="1:12" ht="15.75" x14ac:dyDescent="0.25">
      <c r="A51" s="18"/>
      <c r="B51" s="18"/>
      <c r="C51" s="18"/>
      <c r="L51" s="2"/>
    </row>
    <row r="52" spans="1:12" x14ac:dyDescent="0.2">
      <c r="A52" s="18"/>
      <c r="B52" s="18"/>
      <c r="C52" s="18"/>
    </row>
    <row r="53" spans="1:12" x14ac:dyDescent="0.2">
      <c r="A53" s="18"/>
      <c r="B53" s="18"/>
      <c r="C53" s="18"/>
    </row>
    <row r="54" spans="1:12" x14ac:dyDescent="0.2">
      <c r="A54" s="4"/>
      <c r="C54" s="18"/>
    </row>
    <row r="55" spans="1:12" x14ac:dyDescent="0.2">
      <c r="A55" s="4"/>
    </row>
    <row r="56" spans="1:12" x14ac:dyDescent="0.2">
      <c r="A56" s="4"/>
    </row>
    <row r="57" spans="1:12" x14ac:dyDescent="0.2">
      <c r="A57" s="24"/>
    </row>
    <row r="58" spans="1:12" x14ac:dyDescent="0.2">
      <c r="A58" s="24"/>
    </row>
    <row r="59" spans="1:12" x14ac:dyDescent="0.2">
      <c r="A59" s="24"/>
    </row>
    <row r="60" spans="1:12" x14ac:dyDescent="0.2">
      <c r="A60" s="24"/>
    </row>
    <row r="61" spans="1:12" x14ac:dyDescent="0.2">
      <c r="A61" s="24"/>
    </row>
    <row r="62" spans="1:12" x14ac:dyDescent="0.2">
      <c r="A62" s="24"/>
    </row>
    <row r="63" spans="1:12" x14ac:dyDescent="0.2">
      <c r="A63" s="24"/>
    </row>
    <row r="64" spans="1:12" x14ac:dyDescent="0.2">
      <c r="A64" s="24"/>
    </row>
    <row r="65" spans="1:1" x14ac:dyDescent="0.2">
      <c r="A65" s="24"/>
    </row>
    <row r="66" spans="1:1" x14ac:dyDescent="0.2">
      <c r="A66" s="24"/>
    </row>
    <row r="67" spans="1:1" x14ac:dyDescent="0.2">
      <c r="A67" s="24"/>
    </row>
    <row r="68" spans="1:1" x14ac:dyDescent="0.2">
      <c r="A68" s="24"/>
    </row>
    <row r="69" spans="1:1" x14ac:dyDescent="0.2">
      <c r="A69" s="24"/>
    </row>
    <row r="70" spans="1:1" x14ac:dyDescent="0.2">
      <c r="A70" s="24"/>
    </row>
    <row r="71" spans="1:1" x14ac:dyDescent="0.2">
      <c r="A71" s="24"/>
    </row>
    <row r="72" spans="1:1" x14ac:dyDescent="0.2">
      <c r="A72" s="24"/>
    </row>
    <row r="73" spans="1:1" x14ac:dyDescent="0.2">
      <c r="A73" s="24"/>
    </row>
    <row r="74" spans="1:1" x14ac:dyDescent="0.2">
      <c r="A74" s="24"/>
    </row>
    <row r="75" spans="1:1" x14ac:dyDescent="0.2">
      <c r="A75" s="24"/>
    </row>
    <row r="76" spans="1:1" x14ac:dyDescent="0.2">
      <c r="A76" s="24"/>
    </row>
    <row r="77" spans="1:1" x14ac:dyDescent="0.2">
      <c r="A77" s="24"/>
    </row>
    <row r="78" spans="1:1" x14ac:dyDescent="0.2">
      <c r="A78" s="24"/>
    </row>
    <row r="79" spans="1:1" x14ac:dyDescent="0.2">
      <c r="A79" s="24"/>
    </row>
    <row r="80" spans="1:1" x14ac:dyDescent="0.2">
      <c r="A80" s="24"/>
    </row>
    <row r="81" spans="1:1" x14ac:dyDescent="0.2">
      <c r="A81" s="24"/>
    </row>
    <row r="82" spans="1:1" x14ac:dyDescent="0.2">
      <c r="A82" s="24"/>
    </row>
    <row r="83" spans="1:1" x14ac:dyDescent="0.2">
      <c r="A83" s="24"/>
    </row>
    <row r="84" spans="1:1" x14ac:dyDescent="0.2">
      <c r="A84" s="24"/>
    </row>
    <row r="85" spans="1:1" x14ac:dyDescent="0.2">
      <c r="A85" s="24"/>
    </row>
    <row r="86" spans="1:1" x14ac:dyDescent="0.2">
      <c r="A86" s="24"/>
    </row>
    <row r="87" spans="1:1" x14ac:dyDescent="0.2">
      <c r="A87" s="24"/>
    </row>
    <row r="88" spans="1:1" x14ac:dyDescent="0.2">
      <c r="A88" s="24"/>
    </row>
    <row r="89" spans="1:1" x14ac:dyDescent="0.2">
      <c r="A89" s="24"/>
    </row>
    <row r="90" spans="1:1" x14ac:dyDescent="0.2">
      <c r="A90" s="23"/>
    </row>
    <row r="91" spans="1:1" x14ac:dyDescent="0.2">
      <c r="A91" s="23"/>
    </row>
    <row r="92" spans="1:1" x14ac:dyDescent="0.2">
      <c r="A92" s="23"/>
    </row>
  </sheetData>
  <mergeCells count="1">
    <mergeCell ref="C1:K1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Munka27">
    <pageSetUpPr fitToPage="1"/>
  </sheetPr>
  <dimension ref="A1:K103"/>
  <sheetViews>
    <sheetView topLeftCell="A26" workbookViewId="0">
      <selection sqref="A1:G49"/>
    </sheetView>
  </sheetViews>
  <sheetFormatPr defaultColWidth="9.140625" defaultRowHeight="12.75" x14ac:dyDescent="0.2"/>
  <cols>
    <col min="1" max="1" width="12.7109375" style="715" customWidth="1"/>
    <col min="2" max="2" width="39.5703125" style="656" customWidth="1"/>
    <col min="3" max="3" width="20" style="656" bestFit="1" customWidth="1"/>
    <col min="4" max="4" width="19.85546875" style="656" bestFit="1" customWidth="1"/>
    <col min="5" max="5" width="18.85546875" style="656" bestFit="1" customWidth="1"/>
    <col min="6" max="6" width="17.42578125" style="656" bestFit="1" customWidth="1"/>
    <col min="7" max="7" width="20" style="656" bestFit="1" customWidth="1"/>
    <col min="8" max="8" width="9.140625" style="656"/>
    <col min="9" max="10" width="10.85546875" style="656" bestFit="1" customWidth="1"/>
    <col min="11" max="16384" width="9.140625" style="656"/>
  </cols>
  <sheetData>
    <row r="1" spans="1:8" ht="35.25" customHeight="1" thickBot="1" x14ac:dyDescent="0.3">
      <c r="A1" s="2778" t="s">
        <v>547</v>
      </c>
      <c r="B1" s="2779"/>
      <c r="C1" s="2779"/>
      <c r="D1" s="2779"/>
      <c r="E1" s="2779"/>
      <c r="F1" s="2779"/>
      <c r="G1" s="2780"/>
    </row>
    <row r="2" spans="1:8" ht="0.75" customHeight="1" x14ac:dyDescent="0.25">
      <c r="A2" s="657"/>
      <c r="B2" s="658"/>
      <c r="G2" s="868"/>
    </row>
    <row r="3" spans="1:8" ht="0.75" customHeight="1" x14ac:dyDescent="0.2">
      <c r="A3" s="659"/>
      <c r="G3" s="868"/>
    </row>
    <row r="4" spans="1:8" ht="0.75" customHeight="1" x14ac:dyDescent="0.2">
      <c r="A4" s="659"/>
      <c r="G4" s="868"/>
      <c r="H4" s="656" t="s">
        <v>32</v>
      </c>
    </row>
    <row r="5" spans="1:8" ht="31.5" customHeight="1" x14ac:dyDescent="0.2">
      <c r="A5" s="869" t="s">
        <v>200</v>
      </c>
      <c r="B5" s="870" t="s">
        <v>196</v>
      </c>
      <c r="C5" s="871" t="s">
        <v>36</v>
      </c>
      <c r="D5" s="871" t="s">
        <v>68</v>
      </c>
      <c r="E5" s="871" t="s">
        <v>69</v>
      </c>
      <c r="F5" s="871" t="s">
        <v>285</v>
      </c>
      <c r="G5" s="872" t="s">
        <v>33</v>
      </c>
    </row>
    <row r="6" spans="1:8" ht="15" customHeight="1" x14ac:dyDescent="0.2">
      <c r="A6" s="684" t="s">
        <v>203</v>
      </c>
      <c r="B6" s="873" t="s">
        <v>204</v>
      </c>
      <c r="C6" s="874"/>
      <c r="D6" s="874"/>
      <c r="E6" s="874"/>
      <c r="F6" s="874"/>
      <c r="G6" s="875"/>
    </row>
    <row r="7" spans="1:8" ht="15" customHeight="1" x14ac:dyDescent="0.2">
      <c r="A7" s="883"/>
      <c r="B7" s="923" t="s">
        <v>324</v>
      </c>
      <c r="C7" s="885">
        <v>106460000</v>
      </c>
      <c r="D7" s="885">
        <v>19116000</v>
      </c>
      <c r="E7" s="885">
        <v>3500000</v>
      </c>
      <c r="F7" s="885">
        <f>'14.a.sz. melléklet'!H14+'14.a.sz. melléklet'!H15+'14.a.sz. melléklet'!H16+'14.a.sz. melléklet'!H17+'14.a.sz. melléklet'!H19</f>
        <v>1463000</v>
      </c>
      <c r="G7" s="1786">
        <f t="shared" ref="G7:G21" si="0">SUM(C7:F7)</f>
        <v>130539000</v>
      </c>
    </row>
    <row r="8" spans="1:8" ht="15" customHeight="1" x14ac:dyDescent="0.2">
      <c r="A8" s="876"/>
      <c r="B8" s="877" t="s">
        <v>325</v>
      </c>
      <c r="C8" s="874">
        <v>115608591</v>
      </c>
      <c r="D8" s="874">
        <v>21255359</v>
      </c>
      <c r="E8" s="874">
        <f t="shared" ref="E8:F8" si="1">SUM(E7)</f>
        <v>3500000</v>
      </c>
      <c r="F8" s="874">
        <f t="shared" si="1"/>
        <v>1463000</v>
      </c>
      <c r="G8" s="878">
        <f t="shared" si="0"/>
        <v>141826950</v>
      </c>
    </row>
    <row r="9" spans="1:8" s="637" customFormat="1" ht="15" customHeight="1" thickBot="1" x14ac:dyDescent="0.25">
      <c r="A9" s="879"/>
      <c r="B9" s="880" t="s">
        <v>323</v>
      </c>
      <c r="C9" s="881">
        <v>109524194</v>
      </c>
      <c r="D9" s="881">
        <v>19515915</v>
      </c>
      <c r="E9" s="881">
        <v>2160505</v>
      </c>
      <c r="F9" s="881">
        <v>784789</v>
      </c>
      <c r="G9" s="882">
        <f t="shared" si="0"/>
        <v>131985403</v>
      </c>
    </row>
    <row r="10" spans="1:8" ht="21.75" x14ac:dyDescent="0.2">
      <c r="A10" s="684" t="s">
        <v>207</v>
      </c>
      <c r="B10" s="873" t="s">
        <v>343</v>
      </c>
      <c r="C10" s="874"/>
      <c r="D10" s="874"/>
      <c r="E10" s="874"/>
      <c r="F10" s="874"/>
      <c r="G10" s="878"/>
    </row>
    <row r="11" spans="1:8" ht="15" customHeight="1" x14ac:dyDescent="0.2">
      <c r="A11" s="883"/>
      <c r="B11" s="923" t="s">
        <v>324</v>
      </c>
      <c r="C11" s="885"/>
      <c r="D11" s="885">
        <v>392000</v>
      </c>
      <c r="E11" s="885">
        <v>2290000</v>
      </c>
      <c r="F11" s="885"/>
      <c r="G11" s="1786">
        <f t="shared" si="0"/>
        <v>2682000</v>
      </c>
    </row>
    <row r="12" spans="1:8" ht="15" customHeight="1" x14ac:dyDescent="0.2">
      <c r="A12" s="876"/>
      <c r="B12" s="877" t="s">
        <v>325</v>
      </c>
      <c r="C12" s="874"/>
      <c r="D12" s="874">
        <f>SUM(D11)</f>
        <v>392000</v>
      </c>
      <c r="E12" s="874">
        <f>SUM(E11)</f>
        <v>2290000</v>
      </c>
      <c r="F12" s="874"/>
      <c r="G12" s="878">
        <f t="shared" si="0"/>
        <v>2682000</v>
      </c>
    </row>
    <row r="13" spans="1:8" s="637" customFormat="1" ht="15" customHeight="1" thickBot="1" x14ac:dyDescent="0.25">
      <c r="A13" s="879"/>
      <c r="B13" s="880" t="s">
        <v>323</v>
      </c>
      <c r="C13" s="881"/>
      <c r="D13" s="881">
        <v>55231</v>
      </c>
      <c r="E13" s="881">
        <v>875000</v>
      </c>
      <c r="F13" s="881"/>
      <c r="G13" s="882">
        <f t="shared" si="0"/>
        <v>930231</v>
      </c>
    </row>
    <row r="14" spans="1:8" ht="15" customHeight="1" x14ac:dyDescent="0.2">
      <c r="A14" s="684" t="s">
        <v>205</v>
      </c>
      <c r="B14" s="873" t="s">
        <v>206</v>
      </c>
      <c r="C14" s="874"/>
      <c r="D14" s="874"/>
      <c r="E14" s="874"/>
      <c r="F14" s="874"/>
      <c r="G14" s="878"/>
    </row>
    <row r="15" spans="1:8" ht="15" customHeight="1" x14ac:dyDescent="0.2">
      <c r="A15" s="883"/>
      <c r="B15" s="923" t="s">
        <v>324</v>
      </c>
      <c r="C15" s="885">
        <v>2457000</v>
      </c>
      <c r="D15" s="885">
        <v>523000</v>
      </c>
      <c r="E15" s="885">
        <v>14797000</v>
      </c>
      <c r="F15" s="885">
        <f>'14.a.sz. melléklet'!H7+'14.a.sz. melléklet'!H8+'14.a.sz. melléklet'!H9+'14.a.sz. melléklet'!H10+'14.a.sz. melléklet'!H11</f>
        <v>1990000</v>
      </c>
      <c r="G15" s="1786">
        <f t="shared" si="0"/>
        <v>19767000</v>
      </c>
    </row>
    <row r="16" spans="1:8" ht="15" customHeight="1" x14ac:dyDescent="0.2">
      <c r="A16" s="876"/>
      <c r="B16" s="877" t="s">
        <v>325</v>
      </c>
      <c r="C16" s="874">
        <v>6717800</v>
      </c>
      <c r="D16" s="874">
        <v>2589450</v>
      </c>
      <c r="E16" s="874">
        <f t="shared" ref="E16:F16" si="2">SUM(E15)</f>
        <v>14797000</v>
      </c>
      <c r="F16" s="874">
        <f t="shared" si="2"/>
        <v>1990000</v>
      </c>
      <c r="G16" s="878">
        <f t="shared" si="0"/>
        <v>26094250</v>
      </c>
    </row>
    <row r="17" spans="1:11" s="637" customFormat="1" ht="15" customHeight="1" thickBot="1" x14ac:dyDescent="0.25">
      <c r="A17" s="879"/>
      <c r="B17" s="880" t="s">
        <v>323</v>
      </c>
      <c r="C17" s="881">
        <v>2688634</v>
      </c>
      <c r="D17" s="881">
        <v>2592744</v>
      </c>
      <c r="E17" s="881">
        <v>9674921</v>
      </c>
      <c r="F17" s="881">
        <v>1911759</v>
      </c>
      <c r="G17" s="882">
        <f t="shared" si="0"/>
        <v>16868058</v>
      </c>
    </row>
    <row r="18" spans="1:11" ht="15" customHeight="1" x14ac:dyDescent="0.2">
      <c r="A18" s="684" t="s">
        <v>352</v>
      </c>
      <c r="B18" s="873" t="s">
        <v>353</v>
      </c>
      <c r="C18" s="874"/>
      <c r="D18" s="874"/>
      <c r="E18" s="874"/>
      <c r="F18" s="874"/>
      <c r="G18" s="878"/>
    </row>
    <row r="19" spans="1:11" ht="15" customHeight="1" x14ac:dyDescent="0.2">
      <c r="A19" s="883"/>
      <c r="B19" s="877" t="s">
        <v>324</v>
      </c>
      <c r="C19" s="884">
        <v>4910000</v>
      </c>
      <c r="D19" s="884">
        <v>878000</v>
      </c>
      <c r="E19" s="884">
        <v>31002000</v>
      </c>
      <c r="F19" s="884">
        <f>'14.a.sz. melléklet'!H12+'14.a.sz. melléklet'!H13</f>
        <v>210000</v>
      </c>
      <c r="G19" s="878">
        <f t="shared" si="0"/>
        <v>37000000</v>
      </c>
    </row>
    <row r="20" spans="1:11" ht="15" customHeight="1" x14ac:dyDescent="0.2">
      <c r="A20" s="883"/>
      <c r="B20" s="877" t="s">
        <v>325</v>
      </c>
      <c r="C20" s="885">
        <v>5591000</v>
      </c>
      <c r="D20" s="885">
        <v>989375</v>
      </c>
      <c r="E20" s="885">
        <f>SUM(E19)</f>
        <v>31002000</v>
      </c>
      <c r="F20" s="885">
        <v>210000</v>
      </c>
      <c r="G20" s="878">
        <f t="shared" si="0"/>
        <v>37792375</v>
      </c>
    </row>
    <row r="21" spans="1:11" s="637" customFormat="1" ht="15" customHeight="1" thickBot="1" x14ac:dyDescent="0.25">
      <c r="A21" s="879"/>
      <c r="B21" s="886" t="s">
        <v>323</v>
      </c>
      <c r="C21" s="887">
        <v>4866699</v>
      </c>
      <c r="D21" s="887">
        <v>812526</v>
      </c>
      <c r="E21" s="887">
        <v>23156652</v>
      </c>
      <c r="F21" s="887">
        <v>31999</v>
      </c>
      <c r="G21" s="888">
        <f t="shared" si="0"/>
        <v>28867876</v>
      </c>
    </row>
    <row r="22" spans="1:11" ht="15" customHeight="1" thickBot="1" x14ac:dyDescent="0.25">
      <c r="A22" s="2772" t="s">
        <v>70</v>
      </c>
      <c r="B22" s="2790"/>
      <c r="C22" s="889"/>
      <c r="D22" s="889"/>
      <c r="E22" s="889"/>
      <c r="F22" s="889"/>
      <c r="G22" s="890"/>
      <c r="H22" s="891"/>
    </row>
    <row r="23" spans="1:11" ht="15" customHeight="1" x14ac:dyDescent="0.2">
      <c r="A23" s="1787"/>
      <c r="B23" s="1788" t="s">
        <v>324</v>
      </c>
      <c r="C23" s="1903">
        <f>C7+C11+C15+C19</f>
        <v>113827000</v>
      </c>
      <c r="D23" s="1903">
        <f t="shared" ref="D23:E23" si="3">D7+D11+D15+D19</f>
        <v>20909000</v>
      </c>
      <c r="E23" s="1903">
        <f t="shared" si="3"/>
        <v>51589000</v>
      </c>
      <c r="F23" s="1903">
        <f>F7+F11+F15+F19</f>
        <v>3663000</v>
      </c>
      <c r="G23" s="1903">
        <f>G7+G11+G15+G19</f>
        <v>189988000</v>
      </c>
      <c r="H23" s="891"/>
      <c r="I23" s="1092"/>
      <c r="J23" s="1092"/>
    </row>
    <row r="24" spans="1:11" ht="15" customHeight="1" x14ac:dyDescent="0.2">
      <c r="A24" s="892"/>
      <c r="B24" s="893" t="s">
        <v>325</v>
      </c>
      <c r="C24" s="1903">
        <f t="shared" ref="C24:G25" si="4">C8+C12+C16+C20</f>
        <v>127917391</v>
      </c>
      <c r="D24" s="1903">
        <f t="shared" si="4"/>
        <v>25226184</v>
      </c>
      <c r="E24" s="1903">
        <f t="shared" si="4"/>
        <v>51589000</v>
      </c>
      <c r="F24" s="1903">
        <f t="shared" si="4"/>
        <v>3663000</v>
      </c>
      <c r="G24" s="2089">
        <f t="shared" si="4"/>
        <v>208395575</v>
      </c>
      <c r="H24" s="891"/>
    </row>
    <row r="25" spans="1:11" s="637" customFormat="1" ht="15" customHeight="1" x14ac:dyDescent="0.2">
      <c r="A25" s="2113"/>
      <c r="B25" s="2114" t="s">
        <v>323</v>
      </c>
      <c r="C25" s="2092">
        <f t="shared" si="4"/>
        <v>117079527</v>
      </c>
      <c r="D25" s="2092">
        <f>D9+D13+D17+D21</f>
        <v>22976416</v>
      </c>
      <c r="E25" s="2092">
        <f>E9+E13+E17+E21</f>
        <v>35867078</v>
      </c>
      <c r="F25" s="2092">
        <f t="shared" si="4"/>
        <v>2728547</v>
      </c>
      <c r="G25" s="2106">
        <f>G9+G13+G17+G21</f>
        <v>178651568</v>
      </c>
      <c r="H25" s="894"/>
      <c r="K25" s="1789"/>
    </row>
    <row r="26" spans="1:11" s="637" customFormat="1" ht="15" customHeight="1" thickBot="1" x14ac:dyDescent="0.25">
      <c r="A26" s="2115"/>
      <c r="B26" s="2116" t="s">
        <v>389</v>
      </c>
      <c r="C26" s="2095">
        <f>SUM(C25)/C24</f>
        <v>0.91527450712311664</v>
      </c>
      <c r="D26" s="2095">
        <f t="shared" ref="D26:G26" si="5">SUM(D25)/D24</f>
        <v>0.91081615832184526</v>
      </c>
      <c r="E26" s="2095">
        <f t="shared" si="5"/>
        <v>0.6952466223419721</v>
      </c>
      <c r="F26" s="2095">
        <f t="shared" si="5"/>
        <v>0.74489407589407586</v>
      </c>
      <c r="G26" s="2096">
        <f t="shared" si="5"/>
        <v>0.85727140799414769</v>
      </c>
      <c r="H26" s="894"/>
      <c r="K26" s="1789"/>
    </row>
    <row r="27" spans="1:11" ht="15" customHeight="1" x14ac:dyDescent="0.2">
      <c r="A27" s="660"/>
      <c r="B27" s="661"/>
      <c r="C27" s="891"/>
      <c r="D27" s="891"/>
      <c r="E27" s="891"/>
      <c r="F27" s="891"/>
      <c r="G27" s="896"/>
    </row>
    <row r="28" spans="1:11" ht="31.5" x14ac:dyDescent="0.2">
      <c r="A28" s="869" t="s">
        <v>200</v>
      </c>
      <c r="B28" s="870" t="s">
        <v>196</v>
      </c>
      <c r="C28" s="897" t="s">
        <v>71</v>
      </c>
      <c r="D28" s="897" t="s">
        <v>73</v>
      </c>
      <c r="E28" s="897" t="s">
        <v>258</v>
      </c>
      <c r="F28" s="897" t="s">
        <v>354</v>
      </c>
      <c r="G28" s="898"/>
    </row>
    <row r="29" spans="1:11" ht="15" customHeight="1" x14ac:dyDescent="0.2">
      <c r="A29" s="899" t="s">
        <v>254</v>
      </c>
      <c r="B29" s="900" t="s">
        <v>256</v>
      </c>
      <c r="C29" s="901"/>
      <c r="D29" s="901"/>
      <c r="E29" s="901"/>
      <c r="F29" s="901"/>
      <c r="G29" s="902"/>
    </row>
    <row r="30" spans="1:11" ht="15" customHeight="1" x14ac:dyDescent="0.2">
      <c r="A30" s="1790"/>
      <c r="B30" s="923" t="s">
        <v>324</v>
      </c>
      <c r="C30" s="1746"/>
      <c r="D30" s="1746"/>
      <c r="E30" s="1746">
        <f>SUM(G23-C46-D46)</f>
        <v>185830000</v>
      </c>
      <c r="F30" s="1746"/>
      <c r="G30" s="943">
        <f t="shared" ref="G30:G44" si="6">SUM(C30:F30)</f>
        <v>185830000</v>
      </c>
    </row>
    <row r="31" spans="1:11" ht="15" customHeight="1" x14ac:dyDescent="0.2">
      <c r="A31" s="905"/>
      <c r="B31" s="877" t="s">
        <v>325</v>
      </c>
      <c r="C31" s="901"/>
      <c r="D31" s="901"/>
      <c r="E31" s="901">
        <f>SUM(G24-G35-G39-G43)-F31</f>
        <v>203992563</v>
      </c>
      <c r="F31" s="901">
        <v>245012</v>
      </c>
      <c r="G31" s="906">
        <f t="shared" si="6"/>
        <v>204237575</v>
      </c>
    </row>
    <row r="32" spans="1:11" s="637" customFormat="1" ht="15" customHeight="1" thickBot="1" x14ac:dyDescent="0.25">
      <c r="A32" s="907"/>
      <c r="B32" s="880" t="s">
        <v>323</v>
      </c>
      <c r="C32" s="908"/>
      <c r="D32" s="908"/>
      <c r="E32" s="908">
        <v>172002622</v>
      </c>
      <c r="F32" s="908">
        <v>245012</v>
      </c>
      <c r="G32" s="904">
        <f>SUM(C32:F32)</f>
        <v>172247634</v>
      </c>
    </row>
    <row r="33" spans="1:8" ht="15" customHeight="1" x14ac:dyDescent="0.2">
      <c r="A33" s="684" t="s">
        <v>203</v>
      </c>
      <c r="B33" s="873" t="s">
        <v>204</v>
      </c>
      <c r="C33" s="874"/>
      <c r="D33" s="874"/>
      <c r="E33" s="874"/>
      <c r="F33" s="874"/>
      <c r="G33" s="909"/>
    </row>
    <row r="34" spans="1:8" ht="15" customHeight="1" x14ac:dyDescent="0.2">
      <c r="A34" s="883"/>
      <c r="B34" s="923" t="s">
        <v>324</v>
      </c>
      <c r="C34" s="885"/>
      <c r="D34" s="885"/>
      <c r="E34" s="885"/>
      <c r="F34" s="885"/>
      <c r="G34" s="924">
        <f t="shared" ref="G34:G36" si="7">SUM(C34:F34)</f>
        <v>0</v>
      </c>
    </row>
    <row r="35" spans="1:8" ht="15" customHeight="1" x14ac:dyDescent="0.2">
      <c r="A35" s="876"/>
      <c r="B35" s="877" t="s">
        <v>325</v>
      </c>
      <c r="C35" s="874"/>
      <c r="D35" s="874"/>
      <c r="E35" s="874"/>
      <c r="F35" s="874"/>
      <c r="G35" s="909">
        <f t="shared" si="7"/>
        <v>0</v>
      </c>
    </row>
    <row r="36" spans="1:8" s="637" customFormat="1" ht="15" customHeight="1" thickBot="1" x14ac:dyDescent="0.25">
      <c r="A36" s="879"/>
      <c r="B36" s="880" t="s">
        <v>323</v>
      </c>
      <c r="C36" s="881">
        <v>1</v>
      </c>
      <c r="D36" s="881"/>
      <c r="E36" s="881"/>
      <c r="F36" s="881"/>
      <c r="G36" s="910">
        <f t="shared" si="7"/>
        <v>1</v>
      </c>
    </row>
    <row r="37" spans="1:8" ht="15" customHeight="1" x14ac:dyDescent="0.2">
      <c r="A37" s="684" t="s">
        <v>205</v>
      </c>
      <c r="B37" s="873" t="s">
        <v>206</v>
      </c>
      <c r="C37" s="874"/>
      <c r="D37" s="874"/>
      <c r="E37" s="874"/>
      <c r="F37" s="874"/>
      <c r="G37" s="909"/>
    </row>
    <row r="38" spans="1:8" ht="15" customHeight="1" x14ac:dyDescent="0.2">
      <c r="A38" s="883"/>
      <c r="B38" s="923" t="s">
        <v>324</v>
      </c>
      <c r="C38" s="885"/>
      <c r="D38" s="885"/>
      <c r="E38" s="885"/>
      <c r="F38" s="885"/>
      <c r="G38" s="924">
        <f t="shared" ref="G38:G40" si="8">SUM(C38:F38)</f>
        <v>0</v>
      </c>
    </row>
    <row r="39" spans="1:8" ht="15" customHeight="1" x14ac:dyDescent="0.2">
      <c r="A39" s="876"/>
      <c r="B39" s="877" t="s">
        <v>325</v>
      </c>
      <c r="C39" s="874"/>
      <c r="D39" s="874"/>
      <c r="E39" s="874"/>
      <c r="F39" s="874"/>
      <c r="G39" s="909">
        <f t="shared" si="8"/>
        <v>0</v>
      </c>
    </row>
    <row r="40" spans="1:8" s="637" customFormat="1" ht="15" customHeight="1" thickBot="1" x14ac:dyDescent="0.25">
      <c r="A40" s="879"/>
      <c r="B40" s="880" t="s">
        <v>323</v>
      </c>
      <c r="C40" s="881">
        <v>4222745</v>
      </c>
      <c r="D40" s="881"/>
      <c r="E40" s="881"/>
      <c r="F40" s="881"/>
      <c r="G40" s="910">
        <f t="shared" si="8"/>
        <v>4222745</v>
      </c>
    </row>
    <row r="41" spans="1:8" ht="15" customHeight="1" x14ac:dyDescent="0.2">
      <c r="A41" s="684" t="s">
        <v>352</v>
      </c>
      <c r="B41" s="873" t="s">
        <v>353</v>
      </c>
      <c r="C41" s="874"/>
      <c r="D41" s="874"/>
      <c r="E41" s="874"/>
      <c r="F41" s="874"/>
      <c r="G41" s="906"/>
      <c r="H41" s="891"/>
    </row>
    <row r="42" spans="1:8" ht="15" customHeight="1" x14ac:dyDescent="0.2">
      <c r="A42" s="876"/>
      <c r="B42" s="877" t="s">
        <v>324</v>
      </c>
      <c r="C42" s="874">
        <v>4158000</v>
      </c>
      <c r="D42" s="874"/>
      <c r="E42" s="874"/>
      <c r="F42" s="874"/>
      <c r="G42" s="906">
        <f t="shared" si="6"/>
        <v>4158000</v>
      </c>
      <c r="H42" s="891"/>
    </row>
    <row r="43" spans="1:8" ht="15" customHeight="1" x14ac:dyDescent="0.2">
      <c r="A43" s="876"/>
      <c r="B43" s="877" t="s">
        <v>325</v>
      </c>
      <c r="C43" s="874">
        <f>SUM(C42)</f>
        <v>4158000</v>
      </c>
      <c r="D43" s="874"/>
      <c r="E43" s="874"/>
      <c r="F43" s="874"/>
      <c r="G43" s="912">
        <f t="shared" si="6"/>
        <v>4158000</v>
      </c>
      <c r="H43" s="891"/>
    </row>
    <row r="44" spans="1:8" s="637" customFormat="1" ht="15" customHeight="1" thickBot="1" x14ac:dyDescent="0.25">
      <c r="A44" s="694"/>
      <c r="B44" s="886" t="s">
        <v>323</v>
      </c>
      <c r="C44" s="887">
        <v>2393141</v>
      </c>
      <c r="D44" s="887"/>
      <c r="E44" s="887"/>
      <c r="F44" s="887"/>
      <c r="G44" s="913">
        <f t="shared" si="6"/>
        <v>2393141</v>
      </c>
      <c r="H44" s="894"/>
    </row>
    <row r="45" spans="1:8" ht="15" customHeight="1" thickBot="1" x14ac:dyDescent="0.25">
      <c r="A45" s="2772" t="s">
        <v>72</v>
      </c>
      <c r="B45" s="2790"/>
      <c r="C45" s="889"/>
      <c r="D45" s="889"/>
      <c r="E45" s="889"/>
      <c r="F45" s="889"/>
      <c r="G45" s="914"/>
      <c r="H45" s="891"/>
    </row>
    <row r="46" spans="1:8" ht="15" customHeight="1" x14ac:dyDescent="0.2">
      <c r="A46" s="915"/>
      <c r="B46" s="916" t="s">
        <v>324</v>
      </c>
      <c r="C46" s="2104">
        <f t="shared" ref="C46:G47" si="9">C30+C42</f>
        <v>4158000</v>
      </c>
      <c r="D46" s="2104">
        <f t="shared" si="9"/>
        <v>0</v>
      </c>
      <c r="E46" s="2104">
        <f t="shared" si="9"/>
        <v>185830000</v>
      </c>
      <c r="F46" s="2104">
        <f t="shared" si="9"/>
        <v>0</v>
      </c>
      <c r="G46" s="2105">
        <f t="shared" si="9"/>
        <v>189988000</v>
      </c>
      <c r="H46" s="891"/>
    </row>
    <row r="47" spans="1:8" ht="15" customHeight="1" x14ac:dyDescent="0.2">
      <c r="A47" s="917"/>
      <c r="B47" s="918" t="s">
        <v>325</v>
      </c>
      <c r="C47" s="1910">
        <f t="shared" si="9"/>
        <v>4158000</v>
      </c>
      <c r="D47" s="1910">
        <f t="shared" si="9"/>
        <v>0</v>
      </c>
      <c r="E47" s="1910">
        <f t="shared" si="9"/>
        <v>203992563</v>
      </c>
      <c r="F47" s="1910">
        <f t="shared" si="9"/>
        <v>245012</v>
      </c>
      <c r="G47" s="1911">
        <f t="shared" si="9"/>
        <v>208395575</v>
      </c>
      <c r="H47" s="891"/>
    </row>
    <row r="48" spans="1:8" s="637" customFormat="1" ht="15" customHeight="1" x14ac:dyDescent="0.2">
      <c r="A48" s="2102"/>
      <c r="B48" s="2099" t="s">
        <v>323</v>
      </c>
      <c r="C48" s="2092">
        <f>C32+C44+C40+C36</f>
        <v>6615887</v>
      </c>
      <c r="D48" s="2092">
        <f>D32+D44+D36</f>
        <v>0</v>
      </c>
      <c r="E48" s="2092">
        <f>E32+E44</f>
        <v>172002622</v>
      </c>
      <c r="F48" s="2092">
        <f>F32+F44</f>
        <v>245012</v>
      </c>
      <c r="G48" s="2106">
        <f>G32+G44+G36+G40</f>
        <v>178863521</v>
      </c>
      <c r="H48" s="894"/>
    </row>
    <row r="49" spans="1:8" s="637" customFormat="1" ht="15" customHeight="1" thickBot="1" x14ac:dyDescent="0.25">
      <c r="A49" s="2103"/>
      <c r="B49" s="2094" t="s">
        <v>391</v>
      </c>
      <c r="C49" s="2107">
        <f>SUM(C48)/C47</f>
        <v>1.5911224146224145</v>
      </c>
      <c r="D49" s="2107"/>
      <c r="E49" s="2107">
        <f>SUM(E48)/E47</f>
        <v>0.84318084674488847</v>
      </c>
      <c r="F49" s="2107"/>
      <c r="G49" s="2108">
        <f>SUM(G48)/G47</f>
        <v>0.85828847853415313</v>
      </c>
      <c r="H49" s="894"/>
    </row>
    <row r="50" spans="1:8" ht="15" customHeight="1" thickBot="1" x14ac:dyDescent="0.25"/>
    <row r="51" spans="1:8" ht="16.5" thickBot="1" x14ac:dyDescent="0.3">
      <c r="A51" s="2778" t="s">
        <v>548</v>
      </c>
      <c r="B51" s="2779"/>
      <c r="C51" s="2779"/>
      <c r="D51" s="2779"/>
      <c r="E51" s="2779"/>
      <c r="F51" s="2779"/>
      <c r="G51" s="2780"/>
    </row>
    <row r="52" spans="1:8" ht="21" x14ac:dyDescent="0.2">
      <c r="A52" s="869" t="s">
        <v>200</v>
      </c>
      <c r="B52" s="870" t="s">
        <v>196</v>
      </c>
      <c r="C52" s="871" t="s">
        <v>36</v>
      </c>
      <c r="D52" s="871" t="s">
        <v>68</v>
      </c>
      <c r="E52" s="871" t="s">
        <v>69</v>
      </c>
      <c r="F52" s="871" t="s">
        <v>285</v>
      </c>
      <c r="G52" s="872" t="s">
        <v>33</v>
      </c>
    </row>
    <row r="53" spans="1:8" ht="15" customHeight="1" x14ac:dyDescent="0.2">
      <c r="A53" s="2781" t="s">
        <v>151</v>
      </c>
      <c r="B53" s="2787"/>
      <c r="C53" s="919"/>
      <c r="D53" s="919"/>
      <c r="E53" s="919"/>
      <c r="F53" s="919"/>
      <c r="G53" s="920"/>
    </row>
    <row r="54" spans="1:8" ht="15" customHeight="1" x14ac:dyDescent="0.2">
      <c r="A54" s="684" t="s">
        <v>203</v>
      </c>
      <c r="B54" s="873" t="s">
        <v>204</v>
      </c>
      <c r="C54" s="874"/>
      <c r="D54" s="874"/>
      <c r="E54" s="874"/>
      <c r="F54" s="874"/>
      <c r="G54" s="909"/>
    </row>
    <row r="55" spans="1:8" ht="15" customHeight="1" x14ac:dyDescent="0.2">
      <c r="A55" s="883"/>
      <c r="B55" s="923" t="s">
        <v>324</v>
      </c>
      <c r="C55" s="885">
        <f>C7</f>
        <v>106460000</v>
      </c>
      <c r="D55" s="885">
        <f>D7</f>
        <v>19116000</v>
      </c>
      <c r="E55" s="885">
        <f>SUM(E7)</f>
        <v>3500000</v>
      </c>
      <c r="F55" s="885">
        <f>SUM(F7)</f>
        <v>1463000</v>
      </c>
      <c r="G55" s="924">
        <f t="shared" ref="G55:G69" si="10">SUM(C55:F55)</f>
        <v>130539000</v>
      </c>
    </row>
    <row r="56" spans="1:8" ht="15" customHeight="1" x14ac:dyDescent="0.2">
      <c r="A56" s="876"/>
      <c r="B56" s="877" t="s">
        <v>325</v>
      </c>
      <c r="C56" s="874">
        <f>SUM(C8)</f>
        <v>115608591</v>
      </c>
      <c r="D56" s="874">
        <f t="shared" ref="D56:F56" si="11">SUM(D8)</f>
        <v>21255359</v>
      </c>
      <c r="E56" s="874">
        <f t="shared" si="11"/>
        <v>3500000</v>
      </c>
      <c r="F56" s="874">
        <f t="shared" si="11"/>
        <v>1463000</v>
      </c>
      <c r="G56" s="909">
        <f t="shared" si="10"/>
        <v>141826950</v>
      </c>
    </row>
    <row r="57" spans="1:8" s="637" customFormat="1" ht="15" customHeight="1" thickBot="1" x14ac:dyDescent="0.25">
      <c r="A57" s="879"/>
      <c r="B57" s="880" t="s">
        <v>323</v>
      </c>
      <c r="C57" s="881">
        <f>SUM(C9)</f>
        <v>109524194</v>
      </c>
      <c r="D57" s="881">
        <f>SUM(D9)</f>
        <v>19515915</v>
      </c>
      <c r="E57" s="881">
        <f>SUM(E9)</f>
        <v>2160505</v>
      </c>
      <c r="F57" s="881">
        <f>F9</f>
        <v>784789</v>
      </c>
      <c r="G57" s="910">
        <f t="shared" si="10"/>
        <v>131985403</v>
      </c>
    </row>
    <row r="58" spans="1:8" ht="21.75" x14ac:dyDescent="0.2">
      <c r="A58" s="684" t="s">
        <v>207</v>
      </c>
      <c r="B58" s="873" t="s">
        <v>342</v>
      </c>
      <c r="C58" s="874"/>
      <c r="D58" s="874"/>
      <c r="E58" s="874"/>
      <c r="F58" s="874"/>
      <c r="G58" s="909"/>
    </row>
    <row r="59" spans="1:8" ht="15" customHeight="1" x14ac:dyDescent="0.2">
      <c r="A59" s="883"/>
      <c r="B59" s="923" t="s">
        <v>324</v>
      </c>
      <c r="C59" s="885"/>
      <c r="D59" s="885">
        <f t="shared" ref="D59:E61" si="12">D11</f>
        <v>392000</v>
      </c>
      <c r="E59" s="885">
        <f t="shared" si="12"/>
        <v>2290000</v>
      </c>
      <c r="F59" s="885"/>
      <c r="G59" s="924">
        <f t="shared" si="10"/>
        <v>2682000</v>
      </c>
    </row>
    <row r="60" spans="1:8" ht="15" customHeight="1" x14ac:dyDescent="0.2">
      <c r="A60" s="876"/>
      <c r="B60" s="877" t="s">
        <v>325</v>
      </c>
      <c r="C60" s="874"/>
      <c r="D60" s="874">
        <f t="shared" si="12"/>
        <v>392000</v>
      </c>
      <c r="E60" s="874">
        <f t="shared" si="12"/>
        <v>2290000</v>
      </c>
      <c r="F60" s="874"/>
      <c r="G60" s="909">
        <f t="shared" si="10"/>
        <v>2682000</v>
      </c>
    </row>
    <row r="61" spans="1:8" s="637" customFormat="1" ht="15" customHeight="1" thickBot="1" x14ac:dyDescent="0.25">
      <c r="A61" s="921"/>
      <c r="B61" s="895" t="s">
        <v>323</v>
      </c>
      <c r="C61" s="922"/>
      <c r="D61" s="922">
        <f t="shared" si="12"/>
        <v>55231</v>
      </c>
      <c r="E61" s="922">
        <f t="shared" si="12"/>
        <v>875000</v>
      </c>
      <c r="F61" s="922"/>
      <c r="G61" s="910">
        <f t="shared" si="10"/>
        <v>930231</v>
      </c>
    </row>
    <row r="62" spans="1:8" ht="15" customHeight="1" x14ac:dyDescent="0.2">
      <c r="A62" s="684" t="s">
        <v>205</v>
      </c>
      <c r="B62" s="873" t="s">
        <v>206</v>
      </c>
      <c r="C62" s="874"/>
      <c r="D62" s="874"/>
      <c r="E62" s="874"/>
      <c r="F62" s="874"/>
      <c r="G62" s="909"/>
    </row>
    <row r="63" spans="1:8" ht="15" customHeight="1" x14ac:dyDescent="0.2">
      <c r="A63" s="883"/>
      <c r="B63" s="923" t="s">
        <v>324</v>
      </c>
      <c r="C63" s="885">
        <f t="shared" ref="C63:F63" si="13">C15</f>
        <v>2457000</v>
      </c>
      <c r="D63" s="885">
        <f t="shared" si="13"/>
        <v>523000</v>
      </c>
      <c r="E63" s="885">
        <f t="shared" si="13"/>
        <v>14797000</v>
      </c>
      <c r="F63" s="885">
        <f t="shared" si="13"/>
        <v>1990000</v>
      </c>
      <c r="G63" s="924">
        <f t="shared" si="10"/>
        <v>19767000</v>
      </c>
    </row>
    <row r="64" spans="1:8" ht="15" customHeight="1" x14ac:dyDescent="0.2">
      <c r="A64" s="883"/>
      <c r="B64" s="923" t="s">
        <v>325</v>
      </c>
      <c r="C64" s="885">
        <f>SUM(C16)</f>
        <v>6717800</v>
      </c>
      <c r="D64" s="885">
        <f t="shared" ref="D64:F64" si="14">SUM(D16)</f>
        <v>2589450</v>
      </c>
      <c r="E64" s="885">
        <f t="shared" si="14"/>
        <v>14797000</v>
      </c>
      <c r="F64" s="885">
        <f t="shared" si="14"/>
        <v>1990000</v>
      </c>
      <c r="G64" s="924">
        <f t="shared" si="10"/>
        <v>26094250</v>
      </c>
    </row>
    <row r="65" spans="1:7" s="637" customFormat="1" ht="15" customHeight="1" thickBot="1" x14ac:dyDescent="0.25">
      <c r="A65" s="879"/>
      <c r="B65" s="880" t="s">
        <v>323</v>
      </c>
      <c r="C65" s="881">
        <f>SUM(C17)</f>
        <v>2688634</v>
      </c>
      <c r="D65" s="881">
        <f>SUM(D17)</f>
        <v>2592744</v>
      </c>
      <c r="E65" s="881">
        <f>SUM(E17)</f>
        <v>9674921</v>
      </c>
      <c r="F65" s="881">
        <f>SUM(F17)</f>
        <v>1911759</v>
      </c>
      <c r="G65" s="910">
        <f>SUM(C65:F65)</f>
        <v>16868058</v>
      </c>
    </row>
    <row r="66" spans="1:7" ht="15" customHeight="1" x14ac:dyDescent="0.2">
      <c r="A66" s="925" t="s">
        <v>352</v>
      </c>
      <c r="B66" s="926" t="s">
        <v>353</v>
      </c>
      <c r="C66" s="927"/>
      <c r="D66" s="927"/>
      <c r="E66" s="927"/>
      <c r="F66" s="927"/>
      <c r="G66" s="928">
        <f t="shared" si="10"/>
        <v>0</v>
      </c>
    </row>
    <row r="67" spans="1:7" ht="15" customHeight="1" x14ac:dyDescent="0.2">
      <c r="A67" s="911"/>
      <c r="B67" s="929" t="s">
        <v>324</v>
      </c>
      <c r="C67" s="884">
        <f>SUM(C19)</f>
        <v>4910000</v>
      </c>
      <c r="D67" s="884">
        <f>D19</f>
        <v>878000</v>
      </c>
      <c r="E67" s="884">
        <f>E19</f>
        <v>31002000</v>
      </c>
      <c r="F67" s="884">
        <f>SUM(F19)</f>
        <v>210000</v>
      </c>
      <c r="G67" s="924">
        <f t="shared" si="10"/>
        <v>37000000</v>
      </c>
    </row>
    <row r="68" spans="1:7" ht="15" customHeight="1" x14ac:dyDescent="0.2">
      <c r="A68" s="685"/>
      <c r="B68" s="923" t="s">
        <v>325</v>
      </c>
      <c r="C68" s="885">
        <f>C20</f>
        <v>5591000</v>
      </c>
      <c r="D68" s="885">
        <f>D20</f>
        <v>989375</v>
      </c>
      <c r="E68" s="885">
        <f>SUM(E20)</f>
        <v>31002000</v>
      </c>
      <c r="F68" s="885">
        <f>F20</f>
        <v>210000</v>
      </c>
      <c r="G68" s="909">
        <f t="shared" si="10"/>
        <v>37792375</v>
      </c>
    </row>
    <row r="69" spans="1:7" s="637" customFormat="1" ht="15" customHeight="1" thickBot="1" x14ac:dyDescent="0.25">
      <c r="A69" s="694"/>
      <c r="B69" s="886" t="s">
        <v>323</v>
      </c>
      <c r="C69" s="887">
        <f>C21</f>
        <v>4866699</v>
      </c>
      <c r="D69" s="887">
        <f t="shared" ref="D69:F69" si="15">D21</f>
        <v>812526</v>
      </c>
      <c r="E69" s="887">
        <f t="shared" si="15"/>
        <v>23156652</v>
      </c>
      <c r="F69" s="887">
        <f t="shared" si="15"/>
        <v>31999</v>
      </c>
      <c r="G69" s="910">
        <f t="shared" si="10"/>
        <v>28867876</v>
      </c>
    </row>
    <row r="70" spans="1:7" ht="15" customHeight="1" x14ac:dyDescent="0.2">
      <c r="A70" s="2785" t="s">
        <v>70</v>
      </c>
      <c r="B70" s="2786"/>
      <c r="C70" s="930"/>
      <c r="D70" s="930"/>
      <c r="E70" s="930"/>
      <c r="F70" s="930"/>
      <c r="G70" s="931"/>
    </row>
    <row r="71" spans="1:7" ht="15" customHeight="1" x14ac:dyDescent="0.2">
      <c r="A71" s="932"/>
      <c r="B71" s="933" t="s">
        <v>324</v>
      </c>
      <c r="C71" s="2082">
        <f t="shared" ref="C71:G73" si="16">C55+C59+C63+C67</f>
        <v>113827000</v>
      </c>
      <c r="D71" s="2082">
        <f t="shared" si="16"/>
        <v>20909000</v>
      </c>
      <c r="E71" s="2082">
        <f t="shared" si="16"/>
        <v>51589000</v>
      </c>
      <c r="F71" s="2082">
        <f t="shared" si="16"/>
        <v>3663000</v>
      </c>
      <c r="G71" s="2083">
        <f t="shared" si="16"/>
        <v>189988000</v>
      </c>
    </row>
    <row r="72" spans="1:7" ht="15" customHeight="1" x14ac:dyDescent="0.2">
      <c r="A72" s="934"/>
      <c r="B72" s="918" t="s">
        <v>325</v>
      </c>
      <c r="C72" s="1910">
        <f t="shared" si="16"/>
        <v>127917391</v>
      </c>
      <c r="D72" s="1910">
        <f t="shared" si="16"/>
        <v>25226184</v>
      </c>
      <c r="E72" s="1910">
        <f t="shared" si="16"/>
        <v>51589000</v>
      </c>
      <c r="F72" s="1910">
        <f t="shared" si="16"/>
        <v>3663000</v>
      </c>
      <c r="G72" s="1911">
        <f t="shared" si="16"/>
        <v>208395575</v>
      </c>
    </row>
    <row r="73" spans="1:7" s="637" customFormat="1" ht="15" customHeight="1" x14ac:dyDescent="0.2">
      <c r="A73" s="2090"/>
      <c r="B73" s="2091" t="s">
        <v>323</v>
      </c>
      <c r="C73" s="2092">
        <f t="shared" si="16"/>
        <v>117079527</v>
      </c>
      <c r="D73" s="2092">
        <f t="shared" si="16"/>
        <v>22976416</v>
      </c>
      <c r="E73" s="2092">
        <f t="shared" si="16"/>
        <v>35867078</v>
      </c>
      <c r="F73" s="2092">
        <f t="shared" si="16"/>
        <v>2728547</v>
      </c>
      <c r="G73" s="2106">
        <f>G57+G61+G65+G69</f>
        <v>178651568</v>
      </c>
    </row>
    <row r="74" spans="1:7" s="637" customFormat="1" ht="15" customHeight="1" thickBot="1" x14ac:dyDescent="0.25">
      <c r="A74" s="2093"/>
      <c r="B74" s="2094"/>
      <c r="C74" s="2095">
        <f>SUM(C73)/C72</f>
        <v>0.91527450712311664</v>
      </c>
      <c r="D74" s="2095">
        <f t="shared" ref="D74:G74" si="17">SUM(D73)/D72</f>
        <v>0.91081615832184526</v>
      </c>
      <c r="E74" s="2095">
        <f t="shared" si="17"/>
        <v>0.6952466223419721</v>
      </c>
      <c r="F74" s="2095">
        <f t="shared" si="17"/>
        <v>0.74489407589407586</v>
      </c>
      <c r="G74" s="2096">
        <f t="shared" si="17"/>
        <v>0.85727140799414769</v>
      </c>
    </row>
    <row r="75" spans="1:7" ht="15" customHeight="1" x14ac:dyDescent="0.2">
      <c r="A75" s="660"/>
      <c r="B75" s="661"/>
      <c r="C75" s="891"/>
      <c r="D75" s="891"/>
      <c r="E75" s="891"/>
      <c r="F75" s="891"/>
      <c r="G75" s="896"/>
    </row>
    <row r="76" spans="1:7" ht="31.5" x14ac:dyDescent="0.2">
      <c r="A76" s="869" t="s">
        <v>200</v>
      </c>
      <c r="B76" s="870" t="s">
        <v>196</v>
      </c>
      <c r="C76" s="897" t="s">
        <v>71</v>
      </c>
      <c r="D76" s="897" t="s">
        <v>259</v>
      </c>
      <c r="E76" s="897" t="s">
        <v>351</v>
      </c>
      <c r="F76" s="897" t="s">
        <v>354</v>
      </c>
      <c r="G76" s="898"/>
    </row>
    <row r="77" spans="1:7" ht="15" customHeight="1" x14ac:dyDescent="0.2">
      <c r="A77" s="2788" t="s">
        <v>151</v>
      </c>
      <c r="B77" s="2789"/>
      <c r="C77" s="935"/>
      <c r="D77" s="935"/>
      <c r="E77" s="935"/>
      <c r="F77" s="935"/>
      <c r="G77" s="936"/>
    </row>
    <row r="78" spans="1:7" ht="15" customHeight="1" x14ac:dyDescent="0.2">
      <c r="A78" s="937" t="s">
        <v>254</v>
      </c>
      <c r="B78" s="938" t="s">
        <v>256</v>
      </c>
      <c r="C78" s="939"/>
      <c r="D78" s="901"/>
      <c r="E78" s="901"/>
      <c r="F78" s="901"/>
      <c r="G78" s="906"/>
    </row>
    <row r="79" spans="1:7" ht="15" customHeight="1" x14ac:dyDescent="0.2">
      <c r="A79" s="1336"/>
      <c r="B79" s="1337" t="s">
        <v>324</v>
      </c>
      <c r="C79" s="1791"/>
      <c r="D79" s="1746">
        <f>E30</f>
        <v>185830000</v>
      </c>
      <c r="E79" s="1746"/>
      <c r="F79" s="1746"/>
      <c r="G79" s="943">
        <f>SUM(D79:F79)</f>
        <v>185830000</v>
      </c>
    </row>
    <row r="80" spans="1:7" ht="15" customHeight="1" x14ac:dyDescent="0.2">
      <c r="A80" s="940"/>
      <c r="B80" s="941" t="s">
        <v>325</v>
      </c>
      <c r="C80" s="939"/>
      <c r="D80" s="901">
        <f>SUM(E31)</f>
        <v>203992563</v>
      </c>
      <c r="E80" s="901"/>
      <c r="F80" s="901">
        <f>SUM(F31)</f>
        <v>245012</v>
      </c>
      <c r="G80" s="906">
        <f>SUM(D80:F80)</f>
        <v>204237575</v>
      </c>
    </row>
    <row r="81" spans="1:7" s="637" customFormat="1" ht="15" customHeight="1" thickBot="1" x14ac:dyDescent="0.25">
      <c r="A81" s="638"/>
      <c r="B81" s="639" t="s">
        <v>323</v>
      </c>
      <c r="C81" s="1792"/>
      <c r="D81" s="908">
        <f>SUM(E32)</f>
        <v>172002622</v>
      </c>
      <c r="E81" s="908"/>
      <c r="F81" s="908">
        <f>F32</f>
        <v>245012</v>
      </c>
      <c r="G81" s="904">
        <f>SUM(D81:F81)</f>
        <v>172247634</v>
      </c>
    </row>
    <row r="82" spans="1:7" ht="15" customHeight="1" x14ac:dyDescent="0.2">
      <c r="A82" s="684" t="s">
        <v>203</v>
      </c>
      <c r="B82" s="677" t="s">
        <v>204</v>
      </c>
      <c r="C82" s="874"/>
      <c r="D82" s="874"/>
      <c r="E82" s="874"/>
      <c r="F82" s="874"/>
      <c r="G82" s="909"/>
    </row>
    <row r="83" spans="1:7" ht="15" customHeight="1" x14ac:dyDescent="0.2">
      <c r="A83" s="883"/>
      <c r="B83" s="1337" t="s">
        <v>324</v>
      </c>
      <c r="C83" s="885"/>
      <c r="D83" s="885"/>
      <c r="E83" s="885"/>
      <c r="F83" s="885"/>
      <c r="G83" s="924">
        <f t="shared" ref="G83:G85" si="18">SUM(C83:F83)</f>
        <v>0</v>
      </c>
    </row>
    <row r="84" spans="1:7" ht="15" customHeight="1" x14ac:dyDescent="0.2">
      <c r="A84" s="876"/>
      <c r="B84" s="941" t="s">
        <v>325</v>
      </c>
      <c r="C84" s="874"/>
      <c r="D84" s="874"/>
      <c r="E84" s="874"/>
      <c r="F84" s="874"/>
      <c r="G84" s="909">
        <f t="shared" si="18"/>
        <v>0</v>
      </c>
    </row>
    <row r="85" spans="1:7" s="637" customFormat="1" ht="15" customHeight="1" thickBot="1" x14ac:dyDescent="0.25">
      <c r="A85" s="879"/>
      <c r="B85" s="639" t="s">
        <v>323</v>
      </c>
      <c r="C85" s="881">
        <f>C36</f>
        <v>1</v>
      </c>
      <c r="D85" s="881"/>
      <c r="E85" s="881"/>
      <c r="F85" s="881"/>
      <c r="G85" s="910">
        <f t="shared" si="18"/>
        <v>1</v>
      </c>
    </row>
    <row r="86" spans="1:7" ht="15" customHeight="1" x14ac:dyDescent="0.2">
      <c r="A86" s="684" t="s">
        <v>205</v>
      </c>
      <c r="B86" s="677" t="s">
        <v>206</v>
      </c>
      <c r="C86" s="874"/>
      <c r="D86" s="874"/>
      <c r="E86" s="874"/>
      <c r="F86" s="874"/>
      <c r="G86" s="909"/>
    </row>
    <row r="87" spans="1:7" ht="15" customHeight="1" x14ac:dyDescent="0.2">
      <c r="A87" s="883"/>
      <c r="B87" s="1337" t="s">
        <v>324</v>
      </c>
      <c r="C87" s="885"/>
      <c r="D87" s="885"/>
      <c r="E87" s="885"/>
      <c r="F87" s="885"/>
      <c r="G87" s="924">
        <f t="shared" ref="G87:G89" si="19">SUM(C87:F87)</f>
        <v>0</v>
      </c>
    </row>
    <row r="88" spans="1:7" ht="15" customHeight="1" x14ac:dyDescent="0.2">
      <c r="A88" s="876"/>
      <c r="B88" s="941" t="s">
        <v>325</v>
      </c>
      <c r="C88" s="874"/>
      <c r="D88" s="874"/>
      <c r="E88" s="874"/>
      <c r="F88" s="874"/>
      <c r="G88" s="909">
        <f t="shared" si="19"/>
        <v>0</v>
      </c>
    </row>
    <row r="89" spans="1:7" s="637" customFormat="1" ht="15" customHeight="1" thickBot="1" x14ac:dyDescent="0.25">
      <c r="A89" s="879"/>
      <c r="B89" s="639" t="s">
        <v>323</v>
      </c>
      <c r="C89" s="881">
        <f>C40</f>
        <v>4222745</v>
      </c>
      <c r="D89" s="881"/>
      <c r="E89" s="881"/>
      <c r="F89" s="881"/>
      <c r="G89" s="910">
        <f t="shared" si="19"/>
        <v>4222745</v>
      </c>
    </row>
    <row r="90" spans="1:7" ht="15" customHeight="1" x14ac:dyDescent="0.2">
      <c r="A90" s="684" t="s">
        <v>352</v>
      </c>
      <c r="B90" s="677" t="s">
        <v>353</v>
      </c>
      <c r="C90" s="874"/>
      <c r="D90" s="874"/>
      <c r="E90" s="874"/>
      <c r="F90" s="874"/>
      <c r="G90" s="906"/>
    </row>
    <row r="91" spans="1:7" ht="15" customHeight="1" x14ac:dyDescent="0.2">
      <c r="A91" s="685"/>
      <c r="B91" s="686" t="s">
        <v>324</v>
      </c>
      <c r="C91" s="947">
        <f>C42</f>
        <v>4158000</v>
      </c>
      <c r="D91" s="947"/>
      <c r="E91" s="947"/>
      <c r="F91" s="947"/>
      <c r="G91" s="943">
        <f>SUM(C91:F91)</f>
        <v>4158000</v>
      </c>
    </row>
    <row r="92" spans="1:7" ht="15" customHeight="1" x14ac:dyDescent="0.2">
      <c r="A92" s="685"/>
      <c r="B92" s="923" t="s">
        <v>325</v>
      </c>
      <c r="C92" s="885">
        <f>SUM(C43)</f>
        <v>4158000</v>
      </c>
      <c r="D92" s="885"/>
      <c r="E92" s="885"/>
      <c r="F92" s="885"/>
      <c r="G92" s="912">
        <f>SUM(C92:F92)</f>
        <v>4158000</v>
      </c>
    </row>
    <row r="93" spans="1:7" s="637" customFormat="1" ht="15" customHeight="1" thickBot="1" x14ac:dyDescent="0.25">
      <c r="A93" s="694"/>
      <c r="B93" s="886" t="s">
        <v>323</v>
      </c>
      <c r="C93" s="887">
        <f>SUM(C44)</f>
        <v>2393141</v>
      </c>
      <c r="D93" s="887"/>
      <c r="E93" s="887"/>
      <c r="F93" s="887"/>
      <c r="G93" s="948">
        <f>SUM(C93:F93)</f>
        <v>2393141</v>
      </c>
    </row>
    <row r="94" spans="1:7" ht="15" customHeight="1" x14ac:dyDescent="0.2">
      <c r="A94" s="2785" t="s">
        <v>72</v>
      </c>
      <c r="B94" s="2786"/>
      <c r="C94" s="930"/>
      <c r="D94" s="930"/>
      <c r="E94" s="930"/>
      <c r="F94" s="930"/>
      <c r="G94" s="949"/>
    </row>
    <row r="95" spans="1:7" ht="15" customHeight="1" x14ac:dyDescent="0.2">
      <c r="A95" s="950"/>
      <c r="B95" s="918" t="s">
        <v>324</v>
      </c>
      <c r="C95" s="2087">
        <f t="shared" ref="C95:G96" si="20">C79+C91</f>
        <v>4158000</v>
      </c>
      <c r="D95" s="2087">
        <f t="shared" si="20"/>
        <v>185830000</v>
      </c>
      <c r="E95" s="2087">
        <f t="shared" si="20"/>
        <v>0</v>
      </c>
      <c r="F95" s="2087">
        <f t="shared" si="20"/>
        <v>0</v>
      </c>
      <c r="G95" s="2088">
        <f t="shared" si="20"/>
        <v>189988000</v>
      </c>
    </row>
    <row r="96" spans="1:7" ht="15" customHeight="1" x14ac:dyDescent="0.2">
      <c r="A96" s="951"/>
      <c r="B96" s="918" t="s">
        <v>325</v>
      </c>
      <c r="C96" s="2087">
        <f t="shared" si="20"/>
        <v>4158000</v>
      </c>
      <c r="D96" s="2087">
        <f t="shared" si="20"/>
        <v>203992563</v>
      </c>
      <c r="E96" s="2087">
        <f t="shared" si="20"/>
        <v>0</v>
      </c>
      <c r="F96" s="2087">
        <f t="shared" si="20"/>
        <v>245012</v>
      </c>
      <c r="G96" s="2088">
        <f t="shared" si="20"/>
        <v>208395575</v>
      </c>
    </row>
    <row r="97" spans="1:7" s="637" customFormat="1" ht="15" customHeight="1" x14ac:dyDescent="0.2">
      <c r="A97" s="2098"/>
      <c r="B97" s="2099" t="s">
        <v>323</v>
      </c>
      <c r="C97" s="2109">
        <f>C81+C93+C89</f>
        <v>6615886</v>
      </c>
      <c r="D97" s="2109">
        <f>D81+D93</f>
        <v>172002622</v>
      </c>
      <c r="E97" s="2109">
        <f>E81+E93+E85</f>
        <v>0</v>
      </c>
      <c r="F97" s="2109">
        <f>F81+F93</f>
        <v>245012</v>
      </c>
      <c r="G97" s="2110">
        <f>G81+G93+G85+G89</f>
        <v>178863521</v>
      </c>
    </row>
    <row r="98" spans="1:7" s="637" customFormat="1" ht="15" customHeight="1" x14ac:dyDescent="0.2">
      <c r="A98" s="2101"/>
      <c r="B98" s="2091" t="s">
        <v>389</v>
      </c>
      <c r="C98" s="2111">
        <f>SUM(C97)/C96</f>
        <v>1.5911221741221742</v>
      </c>
      <c r="D98" s="2111">
        <f t="shared" ref="D98:G98" si="21">SUM(D97)/D96</f>
        <v>0.84318084674488847</v>
      </c>
      <c r="E98" s="2111"/>
      <c r="F98" s="2111"/>
      <c r="G98" s="2112">
        <f t="shared" si="21"/>
        <v>0.85828847853415313</v>
      </c>
    </row>
    <row r="99" spans="1:7" ht="15" customHeight="1" thickBot="1" x14ac:dyDescent="0.25">
      <c r="A99" s="953"/>
      <c r="B99" s="954"/>
      <c r="C99" s="955"/>
      <c r="D99" s="955"/>
      <c r="E99" s="955"/>
      <c r="F99" s="955"/>
      <c r="G99" s="956"/>
    </row>
    <row r="100" spans="1:7" ht="12.6" customHeight="1" x14ac:dyDescent="0.2">
      <c r="A100" s="722"/>
      <c r="B100" s="719"/>
      <c r="C100" s="719"/>
      <c r="D100" s="719"/>
      <c r="E100" s="719"/>
      <c r="F100" s="719"/>
    </row>
    <row r="101" spans="1:7" x14ac:dyDescent="0.2">
      <c r="B101" s="717"/>
      <c r="C101" s="717"/>
      <c r="D101" s="717"/>
      <c r="E101" s="717"/>
      <c r="F101" s="717"/>
    </row>
    <row r="102" spans="1:7" x14ac:dyDescent="0.2">
      <c r="B102" s="717"/>
      <c r="C102" s="717"/>
      <c r="D102" s="717"/>
      <c r="E102" s="717"/>
      <c r="F102" s="717"/>
    </row>
    <row r="103" spans="1:7" x14ac:dyDescent="0.2">
      <c r="A103" s="722"/>
      <c r="B103" s="720"/>
      <c r="C103" s="720"/>
      <c r="D103" s="720"/>
      <c r="E103" s="720"/>
      <c r="F103" s="720"/>
    </row>
  </sheetData>
  <mergeCells count="8">
    <mergeCell ref="A94:B94"/>
    <mergeCell ref="A1:G1"/>
    <mergeCell ref="A51:G51"/>
    <mergeCell ref="A53:B53"/>
    <mergeCell ref="A77:B77"/>
    <mergeCell ref="A22:B22"/>
    <mergeCell ref="A45:B45"/>
    <mergeCell ref="A70:B70"/>
  </mergeCells>
  <phoneticPr fontId="3" type="noConversion"/>
  <pageMargins left="0.7" right="0.7" top="0.75" bottom="0.75" header="0.3" footer="0.3"/>
  <pageSetup paperSize="9" scale="33" orientation="landscape" r:id="rId1"/>
  <headerFooter alignWithMargins="0">
    <oddHeader>&amp;A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K101"/>
  <sheetViews>
    <sheetView topLeftCell="B1" workbookViewId="0">
      <selection activeCell="J20" sqref="J20"/>
    </sheetView>
  </sheetViews>
  <sheetFormatPr defaultColWidth="9.140625" defaultRowHeight="12.75" x14ac:dyDescent="0.2"/>
  <cols>
    <col min="1" max="1" width="0.85546875" style="3" hidden="1" customWidth="1"/>
    <col min="2" max="2" width="0.85546875" style="4" customWidth="1"/>
    <col min="3" max="3" width="13.85546875" style="4" customWidth="1"/>
    <col min="4" max="4" width="24.5703125" customWidth="1"/>
    <col min="5" max="5" width="9.42578125" customWidth="1"/>
    <col min="6" max="6" width="5.42578125" customWidth="1"/>
    <col min="7" max="7" width="52.42578125" style="1" customWidth="1"/>
    <col min="8" max="8" width="12.7109375" bestFit="1" customWidth="1"/>
    <col min="9" max="9" width="16.7109375" customWidth="1"/>
    <col min="10" max="10" width="14.28515625" customWidth="1"/>
    <col min="11" max="11" width="9.5703125" style="1" customWidth="1"/>
  </cols>
  <sheetData>
    <row r="1" spans="1:11" ht="20.25" thickBot="1" x14ac:dyDescent="0.4">
      <c r="A1" s="27" t="s">
        <v>20</v>
      </c>
      <c r="B1" s="27"/>
      <c r="C1" s="2710" t="s">
        <v>549</v>
      </c>
      <c r="D1" s="2711"/>
      <c r="E1" s="2711"/>
      <c r="F1" s="2711"/>
      <c r="G1" s="2711"/>
      <c r="H1" s="2711"/>
      <c r="I1" s="2711"/>
      <c r="J1" s="2712"/>
      <c r="K1" s="68"/>
    </row>
    <row r="2" spans="1:11" ht="20.25" thickBot="1" x14ac:dyDescent="0.4">
      <c r="A2" s="27"/>
      <c r="B2" s="27"/>
      <c r="C2" s="131"/>
      <c r="D2" s="73"/>
      <c r="E2" s="73"/>
      <c r="F2" s="74"/>
      <c r="G2" s="86"/>
      <c r="H2" s="75"/>
      <c r="I2" s="75"/>
      <c r="J2" s="132"/>
      <c r="K2" s="68"/>
    </row>
    <row r="3" spans="1:11" ht="16.5" thickBot="1" x14ac:dyDescent="0.3">
      <c r="A3" s="4"/>
      <c r="C3" s="76"/>
      <c r="D3" s="326" t="s">
        <v>4</v>
      </c>
      <c r="E3" s="326"/>
      <c r="F3" s="77"/>
      <c r="G3" s="70"/>
      <c r="H3" s="326" t="s">
        <v>84</v>
      </c>
      <c r="I3" s="326"/>
      <c r="J3" s="77"/>
      <c r="K3" s="68"/>
    </row>
    <row r="4" spans="1:11" ht="3" customHeight="1" thickBot="1" x14ac:dyDescent="0.3">
      <c r="A4" s="4"/>
      <c r="C4" s="80"/>
      <c r="D4" s="81"/>
      <c r="E4" s="81"/>
      <c r="F4" s="82"/>
      <c r="G4" s="85"/>
      <c r="H4" s="81"/>
      <c r="I4" s="299"/>
      <c r="J4" s="1077"/>
      <c r="K4" s="68"/>
    </row>
    <row r="5" spans="1:11" ht="15" customHeight="1" thickBot="1" x14ac:dyDescent="0.3">
      <c r="A5" s="4"/>
      <c r="C5" s="1904"/>
      <c r="D5" s="1905" t="s">
        <v>333</v>
      </c>
      <c r="E5" s="1905"/>
      <c r="F5" s="1906"/>
      <c r="G5" s="479"/>
      <c r="H5" s="1905" t="s">
        <v>333</v>
      </c>
      <c r="I5" s="1905" t="s">
        <v>614</v>
      </c>
      <c r="J5" s="1906" t="s">
        <v>323</v>
      </c>
      <c r="K5" s="68"/>
    </row>
    <row r="6" spans="1:11" ht="15" customHeight="1" x14ac:dyDescent="0.25">
      <c r="A6" s="4"/>
      <c r="C6" s="130"/>
      <c r="D6" s="170"/>
      <c r="E6" s="170"/>
      <c r="F6" s="296"/>
      <c r="G6" s="130" t="s">
        <v>406</v>
      </c>
      <c r="H6" s="625">
        <f>SUM(H7:H19)</f>
        <v>3663000</v>
      </c>
      <c r="I6" s="387">
        <f t="shared" ref="I6" si="0">SUM(H6)</f>
        <v>3663000</v>
      </c>
      <c r="J6" s="164"/>
      <c r="K6" s="68"/>
    </row>
    <row r="7" spans="1:11" ht="15" customHeight="1" x14ac:dyDescent="0.25">
      <c r="A7" s="4"/>
      <c r="C7" s="130"/>
      <c r="D7" s="170"/>
      <c r="E7" s="170"/>
      <c r="F7" s="296"/>
      <c r="G7" s="130" t="s">
        <v>586</v>
      </c>
      <c r="H7" s="864">
        <v>1000000</v>
      </c>
      <c r="I7" s="864">
        <v>1000000</v>
      </c>
      <c r="J7" s="164">
        <v>646170</v>
      </c>
      <c r="K7" s="68"/>
    </row>
    <row r="8" spans="1:11" ht="15" customHeight="1" x14ac:dyDescent="0.25">
      <c r="A8" s="4"/>
      <c r="C8" s="130"/>
      <c r="D8" s="170"/>
      <c r="E8" s="170"/>
      <c r="F8" s="296"/>
      <c r="G8" s="130" t="s">
        <v>558</v>
      </c>
      <c r="H8" s="864">
        <v>120000</v>
      </c>
      <c r="I8" s="864">
        <v>120000</v>
      </c>
      <c r="J8" s="164"/>
      <c r="K8" s="68"/>
    </row>
    <row r="9" spans="1:11" ht="15" customHeight="1" x14ac:dyDescent="0.25">
      <c r="A9" s="4"/>
      <c r="C9" s="130"/>
      <c r="D9" s="170"/>
      <c r="E9" s="170"/>
      <c r="F9" s="296"/>
      <c r="G9" s="130" t="s">
        <v>557</v>
      </c>
      <c r="H9" s="864">
        <v>800000</v>
      </c>
      <c r="I9" s="864">
        <v>800000</v>
      </c>
      <c r="J9" s="164"/>
      <c r="K9" s="68"/>
    </row>
    <row r="10" spans="1:11" ht="15" customHeight="1" x14ac:dyDescent="0.25">
      <c r="A10" s="4"/>
      <c r="C10" s="130"/>
      <c r="D10" s="170"/>
      <c r="E10" s="170"/>
      <c r="F10" s="296"/>
      <c r="G10" s="130" t="s">
        <v>559</v>
      </c>
      <c r="H10" s="864">
        <v>32000</v>
      </c>
      <c r="I10" s="864">
        <v>32000</v>
      </c>
      <c r="J10" s="164">
        <v>34888</v>
      </c>
      <c r="K10" s="68"/>
    </row>
    <row r="11" spans="1:11" ht="15" customHeight="1" x14ac:dyDescent="0.25">
      <c r="A11" s="4"/>
      <c r="C11" s="130"/>
      <c r="D11" s="170"/>
      <c r="E11" s="170"/>
      <c r="F11" s="296"/>
      <c r="G11" s="130" t="s">
        <v>560</v>
      </c>
      <c r="H11" s="864">
        <v>38000</v>
      </c>
      <c r="I11" s="864">
        <v>38000</v>
      </c>
      <c r="J11" s="164"/>
      <c r="K11" s="68"/>
    </row>
    <row r="12" spans="1:11" ht="15" customHeight="1" x14ac:dyDescent="0.25">
      <c r="A12" s="4"/>
      <c r="C12" s="130"/>
      <c r="D12" s="170"/>
      <c r="E12" s="170"/>
      <c r="F12" s="296"/>
      <c r="G12" s="130" t="s">
        <v>561</v>
      </c>
      <c r="H12" s="864">
        <v>180000</v>
      </c>
      <c r="I12" s="864">
        <v>180000</v>
      </c>
      <c r="J12" s="164"/>
      <c r="K12" s="68"/>
    </row>
    <row r="13" spans="1:11" s="1093" customFormat="1" ht="15" customHeight="1" x14ac:dyDescent="0.25">
      <c r="A13" s="4"/>
      <c r="B13" s="4"/>
      <c r="C13" s="130"/>
      <c r="D13" s="170"/>
      <c r="E13" s="170"/>
      <c r="F13" s="1104"/>
      <c r="G13" s="130" t="s">
        <v>562</v>
      </c>
      <c r="H13" s="864">
        <v>30000</v>
      </c>
      <c r="I13" s="864">
        <v>30000</v>
      </c>
      <c r="J13" s="164">
        <v>32000</v>
      </c>
      <c r="K13" s="68"/>
    </row>
    <row r="14" spans="1:11" s="1093" customFormat="1" ht="15" customHeight="1" x14ac:dyDescent="0.25">
      <c r="A14" s="4"/>
      <c r="B14" s="4"/>
      <c r="C14" s="130"/>
      <c r="D14" s="170"/>
      <c r="E14" s="170"/>
      <c r="F14" s="1104"/>
      <c r="G14" s="130" t="s">
        <v>563</v>
      </c>
      <c r="H14" s="864">
        <v>310000</v>
      </c>
      <c r="I14" s="864">
        <v>310000</v>
      </c>
      <c r="J14" s="164"/>
      <c r="K14" s="68"/>
    </row>
    <row r="15" spans="1:11" s="1093" customFormat="1" ht="15" customHeight="1" x14ac:dyDescent="0.25">
      <c r="A15" s="4"/>
      <c r="B15" s="4"/>
      <c r="C15" s="130"/>
      <c r="D15" s="170"/>
      <c r="E15" s="170"/>
      <c r="F15" s="1104"/>
      <c r="G15" s="130" t="s">
        <v>564</v>
      </c>
      <c r="H15" s="864">
        <v>263000</v>
      </c>
      <c r="I15" s="864">
        <v>263000</v>
      </c>
      <c r="J15" s="164"/>
      <c r="K15" s="68"/>
    </row>
    <row r="16" spans="1:11" s="1093" customFormat="1" ht="15" customHeight="1" x14ac:dyDescent="0.25">
      <c r="A16" s="4"/>
      <c r="B16" s="4"/>
      <c r="C16" s="130"/>
      <c r="D16" s="170"/>
      <c r="E16" s="170"/>
      <c r="F16" s="1104"/>
      <c r="G16" s="130" t="s">
        <v>565</v>
      </c>
      <c r="H16" s="864">
        <v>60000</v>
      </c>
      <c r="I16" s="864">
        <v>60000</v>
      </c>
      <c r="J16" s="164"/>
      <c r="K16" s="68"/>
    </row>
    <row r="17" spans="1:11" s="1093" customFormat="1" ht="15" customHeight="1" x14ac:dyDescent="0.25">
      <c r="A17" s="4"/>
      <c r="B17" s="4"/>
      <c r="C17" s="130"/>
      <c r="D17" s="170"/>
      <c r="E17" s="170"/>
      <c r="F17" s="1104"/>
      <c r="G17" s="130" t="s">
        <v>566</v>
      </c>
      <c r="H17" s="864">
        <v>330000</v>
      </c>
      <c r="I17" s="864">
        <v>330000</v>
      </c>
      <c r="J17" s="164"/>
      <c r="K17" s="68"/>
    </row>
    <row r="18" spans="1:11" s="2213" customFormat="1" ht="15" customHeight="1" x14ac:dyDescent="0.25">
      <c r="A18" s="4"/>
      <c r="B18" s="4"/>
      <c r="C18" s="130"/>
      <c r="D18" s="170"/>
      <c r="E18" s="170"/>
      <c r="F18" s="1104"/>
      <c r="G18" s="130" t="s">
        <v>651</v>
      </c>
      <c r="H18" s="864"/>
      <c r="I18" s="864"/>
      <c r="J18" s="164">
        <v>1766800</v>
      </c>
      <c r="K18" s="68"/>
    </row>
    <row r="19" spans="1:11" ht="15" customHeight="1" thickBot="1" x14ac:dyDescent="0.3">
      <c r="A19" s="4"/>
      <c r="C19" s="356"/>
      <c r="D19" s="357"/>
      <c r="E19" s="357"/>
      <c r="F19" s="453"/>
      <c r="G19" s="356" t="s">
        <v>407</v>
      </c>
      <c r="H19" s="957">
        <v>500000</v>
      </c>
      <c r="I19" s="957">
        <v>500000</v>
      </c>
      <c r="J19" s="165">
        <v>248689</v>
      </c>
      <c r="K19" s="68"/>
    </row>
    <row r="20" spans="1:11" ht="15" customHeight="1" thickBot="1" x14ac:dyDescent="0.3">
      <c r="A20"/>
      <c r="B20" s="279"/>
      <c r="C20" s="333" t="s">
        <v>33</v>
      </c>
      <c r="D20" s="300">
        <f>SUM(D6:D19)</f>
        <v>0</v>
      </c>
      <c r="E20" s="958">
        <f>SUM(E6:E19)</f>
        <v>0</v>
      </c>
      <c r="F20" s="329"/>
      <c r="G20" s="301"/>
      <c r="H20" s="627">
        <f>SUM(H6:H6)</f>
        <v>3663000</v>
      </c>
      <c r="I20" s="329">
        <f>SUM(I6:I6)</f>
        <v>3663000</v>
      </c>
      <c r="J20" s="161">
        <f>SUM(J7:J19)</f>
        <v>2728547</v>
      </c>
      <c r="K20" s="68"/>
    </row>
    <row r="21" spans="1:11" ht="15" customHeight="1" thickBot="1" x14ac:dyDescent="0.3">
      <c r="A21"/>
      <c r="B21"/>
      <c r="C21" s="301" t="s">
        <v>334</v>
      </c>
      <c r="D21" s="443"/>
      <c r="E21" s="167"/>
      <c r="F21" s="168"/>
      <c r="G21" s="302"/>
      <c r="H21" s="862">
        <f>SUM(D20+H20)</f>
        <v>3663000</v>
      </c>
      <c r="I21" s="328">
        <f>I20</f>
        <v>3663000</v>
      </c>
      <c r="J21" s="162">
        <f>SUM(J20)</f>
        <v>2728547</v>
      </c>
      <c r="K21" s="68"/>
    </row>
    <row r="22" spans="1:11" ht="0.2" customHeight="1" thickBot="1" x14ac:dyDescent="0.3">
      <c r="A22"/>
      <c r="B22"/>
      <c r="C22" s="301" t="s">
        <v>335</v>
      </c>
      <c r="D22" s="203"/>
      <c r="E22" s="167"/>
      <c r="F22" s="168"/>
      <c r="G22" s="302"/>
      <c r="H22" s="168"/>
      <c r="I22" s="328">
        <f>SUM(I20+E20)</f>
        <v>3663000</v>
      </c>
      <c r="J22" s="162">
        <f>SUM(E20+I20)</f>
        <v>3663000</v>
      </c>
      <c r="K22" s="68"/>
    </row>
    <row r="23" spans="1:11" s="959" customFormat="1" ht="0.2" customHeight="1" thickBot="1" x14ac:dyDescent="0.3">
      <c r="C23" s="960" t="s">
        <v>393</v>
      </c>
      <c r="D23" s="961"/>
      <c r="E23" s="962"/>
      <c r="F23" s="963"/>
      <c r="G23" s="964"/>
      <c r="H23" s="963"/>
      <c r="I23" s="965"/>
      <c r="J23" s="966">
        <f>SUM(J20+F20)</f>
        <v>2728547</v>
      </c>
      <c r="K23" s="967"/>
    </row>
    <row r="24" spans="1:11" s="21" customFormat="1" ht="15" customHeight="1" thickBot="1" x14ac:dyDescent="0.3">
      <c r="A24" s="20" t="s">
        <v>5</v>
      </c>
      <c r="B24" s="20"/>
      <c r="C24"/>
      <c r="D24"/>
      <c r="E24" s="335"/>
      <c r="F24" s="25"/>
      <c r="G24"/>
      <c r="H24"/>
      <c r="I24"/>
      <c r="J24" s="454">
        <f>SUM(J23/J22)</f>
        <v>0.74489407589407586</v>
      </c>
    </row>
    <row r="25" spans="1:11" ht="15" customHeight="1" x14ac:dyDescent="0.25">
      <c r="A25"/>
      <c r="B25"/>
      <c r="C25" s="20"/>
      <c r="D25" s="21"/>
      <c r="E25" s="21"/>
      <c r="F25" s="6"/>
    </row>
    <row r="26" spans="1:11" x14ac:dyDescent="0.2">
      <c r="C26"/>
      <c r="D26" s="1"/>
      <c r="E26" s="1"/>
      <c r="F26" s="17"/>
      <c r="G26"/>
    </row>
    <row r="27" spans="1:11" x14ac:dyDescent="0.2">
      <c r="A27" s="5"/>
      <c r="B27" s="5"/>
    </row>
    <row r="28" spans="1:11" x14ac:dyDescent="0.2">
      <c r="A28" s="7"/>
      <c r="B28" s="7"/>
      <c r="C28" s="5"/>
    </row>
    <row r="29" spans="1:11" x14ac:dyDescent="0.2">
      <c r="A29" s="7"/>
      <c r="B29" s="7"/>
      <c r="C29" s="7"/>
    </row>
    <row r="30" spans="1:11" x14ac:dyDescent="0.2">
      <c r="A30" s="7"/>
      <c r="B30" s="7"/>
      <c r="C30" s="7"/>
    </row>
    <row r="31" spans="1:11" x14ac:dyDescent="0.2">
      <c r="A31" s="7"/>
      <c r="B31" s="7"/>
      <c r="C31" s="7"/>
    </row>
    <row r="32" spans="1:11" x14ac:dyDescent="0.2">
      <c r="A32" s="7"/>
      <c r="B32" s="7"/>
      <c r="C32" s="7"/>
    </row>
    <row r="33" spans="1:3" x14ac:dyDescent="0.2">
      <c r="A33" s="7"/>
      <c r="B33" s="7"/>
      <c r="C33" s="7"/>
    </row>
    <row r="34" spans="1:3" x14ac:dyDescent="0.2">
      <c r="A34" s="7"/>
      <c r="B34" s="7"/>
      <c r="C34" s="7"/>
    </row>
    <row r="35" spans="1:3" x14ac:dyDescent="0.2">
      <c r="A35" s="7"/>
      <c r="B35" s="7"/>
      <c r="C35" s="7"/>
    </row>
    <row r="36" spans="1:3" x14ac:dyDescent="0.2">
      <c r="A36" s="7"/>
      <c r="B36" s="7"/>
      <c r="C36" s="7"/>
    </row>
    <row r="37" spans="1:3" x14ac:dyDescent="0.2">
      <c r="A37" s="7"/>
      <c r="B37" s="7"/>
      <c r="C37" s="7"/>
    </row>
    <row r="38" spans="1:3" x14ac:dyDescent="0.2">
      <c r="A38" s="7"/>
      <c r="B38" s="7"/>
      <c r="C38" s="7"/>
    </row>
    <row r="39" spans="1:3" x14ac:dyDescent="0.2">
      <c r="A39" s="7"/>
      <c r="B39" s="7"/>
      <c r="C39" s="7"/>
    </row>
    <row r="40" spans="1:3" x14ac:dyDescent="0.2">
      <c r="A40" s="7"/>
      <c r="B40" s="7"/>
      <c r="C40" s="7"/>
    </row>
    <row r="41" spans="1:3" x14ac:dyDescent="0.2">
      <c r="A41" s="7"/>
      <c r="B41" s="7"/>
      <c r="C41" s="7"/>
    </row>
    <row r="42" spans="1:3" x14ac:dyDescent="0.2">
      <c r="A42" s="7"/>
      <c r="B42" s="7"/>
      <c r="C42" s="7"/>
    </row>
    <row r="43" spans="1:3" x14ac:dyDescent="0.2">
      <c r="A43" s="7"/>
      <c r="B43" s="7"/>
      <c r="C43" s="7"/>
    </row>
    <row r="44" spans="1:3" x14ac:dyDescent="0.2">
      <c r="A44" s="7"/>
      <c r="B44" s="7"/>
      <c r="C44" s="7"/>
    </row>
    <row r="45" spans="1:3" x14ac:dyDescent="0.2">
      <c r="A45" s="7"/>
      <c r="B45" s="7"/>
      <c r="C45" s="7"/>
    </row>
    <row r="46" spans="1:3" x14ac:dyDescent="0.2">
      <c r="A46" s="6"/>
      <c r="B46" s="6"/>
      <c r="C46" s="7"/>
    </row>
    <row r="47" spans="1:3" x14ac:dyDescent="0.2">
      <c r="A47" s="1"/>
      <c r="B47" s="1"/>
      <c r="C47" s="6"/>
    </row>
    <row r="48" spans="1:3" x14ac:dyDescent="0.2">
      <c r="A48" s="18"/>
      <c r="B48" s="18"/>
      <c r="C48" s="1"/>
    </row>
    <row r="49" spans="1:11" x14ac:dyDescent="0.2">
      <c r="A49" s="18"/>
      <c r="B49" s="18"/>
      <c r="C49" s="18"/>
    </row>
    <row r="50" spans="1:11" x14ac:dyDescent="0.2">
      <c r="A50" s="18"/>
      <c r="B50" s="18"/>
      <c r="C50" s="18"/>
    </row>
    <row r="51" spans="1:11" s="2" customFormat="1" ht="15.75" x14ac:dyDescent="0.25">
      <c r="A51" s="19"/>
      <c r="B51" s="19"/>
      <c r="C51" s="18"/>
      <c r="D51"/>
      <c r="E51"/>
      <c r="F51"/>
      <c r="G51" s="1"/>
      <c r="H51"/>
      <c r="I51"/>
      <c r="J51"/>
      <c r="K51" s="1"/>
    </row>
    <row r="52" spans="1:11" ht="15.75" x14ac:dyDescent="0.25">
      <c r="A52" s="18"/>
      <c r="B52" s="18"/>
      <c r="C52" s="19"/>
    </row>
    <row r="53" spans="1:11" x14ac:dyDescent="0.2">
      <c r="A53"/>
      <c r="B53"/>
      <c r="C53" s="18"/>
    </row>
    <row r="54" spans="1:11" x14ac:dyDescent="0.2">
      <c r="A54"/>
      <c r="B54"/>
      <c r="C54"/>
    </row>
    <row r="55" spans="1:11" x14ac:dyDescent="0.2">
      <c r="A55"/>
      <c r="B55"/>
      <c r="C55"/>
    </row>
    <row r="56" spans="1:11" x14ac:dyDescent="0.2">
      <c r="A56"/>
      <c r="B56"/>
      <c r="C56"/>
    </row>
    <row r="57" spans="1:11" x14ac:dyDescent="0.2">
      <c r="A57"/>
      <c r="B57"/>
      <c r="C57"/>
    </row>
    <row r="58" spans="1:11" x14ac:dyDescent="0.2">
      <c r="A58" s="18"/>
      <c r="B58" s="18"/>
      <c r="C58"/>
    </row>
    <row r="59" spans="1:11" x14ac:dyDescent="0.2">
      <c r="A59" s="18"/>
      <c r="B59" s="18"/>
      <c r="C59" s="18"/>
    </row>
    <row r="60" spans="1:11" ht="15.75" x14ac:dyDescent="0.25">
      <c r="A60" s="18"/>
      <c r="B60" s="18"/>
      <c r="C60" s="18"/>
      <c r="K60" s="2"/>
    </row>
    <row r="61" spans="1:11" x14ac:dyDescent="0.2">
      <c r="A61" s="18"/>
      <c r="B61" s="18"/>
      <c r="C61" s="18"/>
    </row>
    <row r="62" spans="1:11" x14ac:dyDescent="0.2">
      <c r="A62" s="18"/>
      <c r="B62" s="18"/>
      <c r="C62" s="18"/>
    </row>
    <row r="63" spans="1:11" x14ac:dyDescent="0.2">
      <c r="A63" s="4"/>
      <c r="C63" s="18"/>
    </row>
    <row r="64" spans="1:11" x14ac:dyDescent="0.2">
      <c r="A64" s="4"/>
    </row>
    <row r="65" spans="1:1" x14ac:dyDescent="0.2">
      <c r="A65" s="4"/>
    </row>
    <row r="66" spans="1:1" x14ac:dyDescent="0.2">
      <c r="A66" s="24"/>
    </row>
    <row r="67" spans="1:1" x14ac:dyDescent="0.2">
      <c r="A67" s="24"/>
    </row>
    <row r="68" spans="1:1" x14ac:dyDescent="0.2">
      <c r="A68" s="24"/>
    </row>
    <row r="69" spans="1:1" x14ac:dyDescent="0.2">
      <c r="A69" s="24"/>
    </row>
    <row r="70" spans="1:1" x14ac:dyDescent="0.2">
      <c r="A70" s="24"/>
    </row>
    <row r="71" spans="1:1" x14ac:dyDescent="0.2">
      <c r="A71" s="24"/>
    </row>
    <row r="72" spans="1:1" x14ac:dyDescent="0.2">
      <c r="A72" s="24"/>
    </row>
    <row r="73" spans="1:1" x14ac:dyDescent="0.2">
      <c r="A73" s="24"/>
    </row>
    <row r="74" spans="1:1" x14ac:dyDescent="0.2">
      <c r="A74" s="24"/>
    </row>
    <row r="75" spans="1:1" x14ac:dyDescent="0.2">
      <c r="A75" s="24"/>
    </row>
    <row r="76" spans="1:1" x14ac:dyDescent="0.2">
      <c r="A76" s="24"/>
    </row>
    <row r="77" spans="1:1" x14ac:dyDescent="0.2">
      <c r="A77" s="24"/>
    </row>
    <row r="78" spans="1:1" x14ac:dyDescent="0.2">
      <c r="A78" s="24"/>
    </row>
    <row r="79" spans="1:1" x14ac:dyDescent="0.2">
      <c r="A79" s="24"/>
    </row>
    <row r="80" spans="1:1" x14ac:dyDescent="0.2">
      <c r="A80" s="24"/>
    </row>
    <row r="81" spans="1:1" x14ac:dyDescent="0.2">
      <c r="A81" s="24"/>
    </row>
    <row r="82" spans="1:1" x14ac:dyDescent="0.2">
      <c r="A82" s="24"/>
    </row>
    <row r="83" spans="1:1" x14ac:dyDescent="0.2">
      <c r="A83" s="24"/>
    </row>
    <row r="84" spans="1:1" x14ac:dyDescent="0.2">
      <c r="A84" s="24"/>
    </row>
    <row r="85" spans="1:1" x14ac:dyDescent="0.2">
      <c r="A85" s="24"/>
    </row>
    <row r="86" spans="1:1" x14ac:dyDescent="0.2">
      <c r="A86" s="24"/>
    </row>
    <row r="87" spans="1:1" x14ac:dyDescent="0.2">
      <c r="A87" s="24"/>
    </row>
    <row r="88" spans="1:1" x14ac:dyDescent="0.2">
      <c r="A88" s="24"/>
    </row>
    <row r="89" spans="1:1" x14ac:dyDescent="0.2">
      <c r="A89" s="24"/>
    </row>
    <row r="90" spans="1:1" x14ac:dyDescent="0.2">
      <c r="A90" s="24"/>
    </row>
    <row r="91" spans="1:1" x14ac:dyDescent="0.2">
      <c r="A91" s="24"/>
    </row>
    <row r="92" spans="1:1" x14ac:dyDescent="0.2">
      <c r="A92" s="24"/>
    </row>
    <row r="93" spans="1:1" x14ac:dyDescent="0.2">
      <c r="A93" s="24"/>
    </row>
    <row r="94" spans="1:1" x14ac:dyDescent="0.2">
      <c r="A94" s="24"/>
    </row>
    <row r="95" spans="1:1" x14ac:dyDescent="0.2">
      <c r="A95" s="24"/>
    </row>
    <row r="96" spans="1:1" x14ac:dyDescent="0.2">
      <c r="A96" s="24"/>
    </row>
    <row r="97" spans="1:1" x14ac:dyDescent="0.2">
      <c r="A97" s="24"/>
    </row>
    <row r="98" spans="1:1" x14ac:dyDescent="0.2">
      <c r="A98" s="24"/>
    </row>
    <row r="99" spans="1:1" x14ac:dyDescent="0.2">
      <c r="A99" s="23"/>
    </row>
    <row r="100" spans="1:1" x14ac:dyDescent="0.2">
      <c r="A100" s="23"/>
    </row>
    <row r="101" spans="1:1" x14ac:dyDescent="0.2">
      <c r="A101" s="23"/>
    </row>
  </sheetData>
  <mergeCells count="1">
    <mergeCell ref="C1:J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Munka28">
    <pageSetUpPr fitToPage="1"/>
  </sheetPr>
  <dimension ref="A1:I103"/>
  <sheetViews>
    <sheetView topLeftCell="A38" workbookViewId="0">
      <selection sqref="A1:G49"/>
    </sheetView>
  </sheetViews>
  <sheetFormatPr defaultRowHeight="12.75" x14ac:dyDescent="0.2"/>
  <cols>
    <col min="1" max="1" width="11.5703125" style="242" customWidth="1"/>
    <col min="2" max="2" width="35.28515625" customWidth="1"/>
    <col min="3" max="3" width="18.5703125" bestFit="1" customWidth="1"/>
    <col min="4" max="4" width="18.7109375" bestFit="1" customWidth="1"/>
    <col min="5" max="5" width="18.5703125" bestFit="1" customWidth="1"/>
    <col min="6" max="6" width="17.42578125" bestFit="1" customWidth="1"/>
    <col min="7" max="7" width="18.7109375" bestFit="1" customWidth="1"/>
    <col min="8" max="8" width="9.85546875" bestFit="1" customWidth="1"/>
    <col min="9" max="9" width="9.5703125" bestFit="1" customWidth="1"/>
  </cols>
  <sheetData>
    <row r="1" spans="1:9" ht="31.5" customHeight="1" thickBot="1" x14ac:dyDescent="0.3">
      <c r="A1" s="2713" t="s">
        <v>598</v>
      </c>
      <c r="B1" s="2776"/>
      <c r="C1" s="2776"/>
      <c r="D1" s="2776"/>
      <c r="E1" s="2776"/>
      <c r="F1" s="2776"/>
      <c r="G1" s="2777"/>
    </row>
    <row r="2" spans="1:9" ht="0.75" customHeight="1" x14ac:dyDescent="0.25">
      <c r="A2" s="240"/>
      <c r="B2" s="30"/>
      <c r="G2" s="41"/>
    </row>
    <row r="3" spans="1:9" ht="0.75" customHeight="1" x14ac:dyDescent="0.2">
      <c r="A3" s="241"/>
      <c r="G3" s="41"/>
    </row>
    <row r="4" spans="1:9" ht="0.75" customHeight="1" x14ac:dyDescent="0.2">
      <c r="A4" s="241"/>
      <c r="G4" s="41"/>
    </row>
    <row r="5" spans="1:9" ht="38.25" customHeight="1" x14ac:dyDescent="0.2">
      <c r="A5" s="869" t="s">
        <v>200</v>
      </c>
      <c r="B5" s="870" t="s">
        <v>196</v>
      </c>
      <c r="C5" s="871" t="s">
        <v>36</v>
      </c>
      <c r="D5" s="871" t="s">
        <v>68</v>
      </c>
      <c r="E5" s="871" t="s">
        <v>69</v>
      </c>
      <c r="F5" s="871" t="s">
        <v>345</v>
      </c>
      <c r="G5" s="872" t="s">
        <v>33</v>
      </c>
      <c r="H5" s="656"/>
      <c r="I5" s="656"/>
    </row>
    <row r="6" spans="1:9" ht="15" customHeight="1" x14ac:dyDescent="0.2">
      <c r="A6" s="684" t="s">
        <v>210</v>
      </c>
      <c r="B6" s="873" t="s">
        <v>74</v>
      </c>
      <c r="C6" s="874"/>
      <c r="D6" s="874"/>
      <c r="E6" s="874"/>
      <c r="F6" s="874"/>
      <c r="G6" s="909"/>
      <c r="H6" s="1092"/>
      <c r="I6" s="1092"/>
    </row>
    <row r="7" spans="1:9" ht="15" customHeight="1" x14ac:dyDescent="0.2">
      <c r="A7" s="883"/>
      <c r="B7" s="923" t="s">
        <v>324</v>
      </c>
      <c r="C7" s="885">
        <v>20539000</v>
      </c>
      <c r="D7" s="885">
        <v>4029000</v>
      </c>
      <c r="E7" s="885">
        <v>28130000</v>
      </c>
      <c r="F7" s="885">
        <f>'15.a.sz.melléklet'!H8+'15.a.sz.melléklet'!H9+'15.a.sz.melléklet'!H10+'15.a.sz.melléklet'!H12</f>
        <v>2600000</v>
      </c>
      <c r="G7" s="924">
        <f>SUM(C7:F7)</f>
        <v>55298000</v>
      </c>
      <c r="H7" s="1092"/>
      <c r="I7" s="1092"/>
    </row>
    <row r="8" spans="1:9" ht="15" customHeight="1" x14ac:dyDescent="0.2">
      <c r="A8" s="876"/>
      <c r="B8" s="877" t="s">
        <v>325</v>
      </c>
      <c r="C8" s="874">
        <v>23473524</v>
      </c>
      <c r="D8" s="874">
        <v>4511906</v>
      </c>
      <c r="E8" s="874">
        <v>28172186</v>
      </c>
      <c r="F8" s="874">
        <v>4071899</v>
      </c>
      <c r="G8" s="909">
        <f>SUM(C8:F8)</f>
        <v>60229515</v>
      </c>
      <c r="H8" s="1092"/>
      <c r="I8" s="1092"/>
    </row>
    <row r="9" spans="1:9" s="477" customFormat="1" ht="15" customHeight="1" thickBot="1" x14ac:dyDescent="0.25">
      <c r="A9" s="879"/>
      <c r="B9" s="880" t="s">
        <v>323</v>
      </c>
      <c r="C9" s="881">
        <v>22429564</v>
      </c>
      <c r="D9" s="881">
        <v>4021187</v>
      </c>
      <c r="E9" s="881">
        <v>18508272</v>
      </c>
      <c r="F9" s="881">
        <v>3596028</v>
      </c>
      <c r="G9" s="2234">
        <f>SUM(C9:F9)</f>
        <v>48555051</v>
      </c>
      <c r="H9" s="1793"/>
      <c r="I9" s="1793"/>
    </row>
    <row r="10" spans="1:9" s="477" customFormat="1" ht="22.5" customHeight="1" x14ac:dyDescent="0.2">
      <c r="A10" s="1817" t="s">
        <v>1312</v>
      </c>
      <c r="B10" s="632" t="s">
        <v>1313</v>
      </c>
      <c r="C10" s="1965"/>
      <c r="D10" s="1965"/>
      <c r="E10" s="1965"/>
      <c r="F10" s="1965"/>
      <c r="G10" s="2550"/>
      <c r="H10" s="1793"/>
      <c r="I10" s="1793"/>
    </row>
    <row r="11" spans="1:9" s="477" customFormat="1" ht="15" customHeight="1" x14ac:dyDescent="0.2">
      <c r="A11" s="689"/>
      <c r="B11" s="941" t="s">
        <v>324</v>
      </c>
      <c r="C11" s="1795"/>
      <c r="D11" s="1795"/>
      <c r="E11" s="1795"/>
      <c r="F11" s="1795"/>
      <c r="G11" s="909"/>
      <c r="H11" s="1793"/>
      <c r="I11" s="1793"/>
    </row>
    <row r="12" spans="1:9" s="477" customFormat="1" ht="15" customHeight="1" x14ac:dyDescent="0.2">
      <c r="A12" s="1794"/>
      <c r="B12" s="941" t="s">
        <v>325</v>
      </c>
      <c r="C12" s="1795"/>
      <c r="D12" s="1795"/>
      <c r="E12" s="1795"/>
      <c r="F12" s="1795"/>
      <c r="G12" s="909"/>
      <c r="H12" s="1793"/>
      <c r="I12" s="1793"/>
    </row>
    <row r="13" spans="1:9" s="477" customFormat="1" ht="15" customHeight="1" thickBot="1" x14ac:dyDescent="0.25">
      <c r="A13" s="879"/>
      <c r="B13" s="1006" t="s">
        <v>323</v>
      </c>
      <c r="C13" s="922">
        <v>6250</v>
      </c>
      <c r="D13" s="922"/>
      <c r="E13" s="922"/>
      <c r="F13" s="922"/>
      <c r="G13" s="2551">
        <f>SUM(C13:F13)</f>
        <v>6250</v>
      </c>
      <c r="H13" s="1793"/>
      <c r="I13" s="1793"/>
    </row>
    <row r="14" spans="1:9" s="477" customFormat="1" ht="21.75" x14ac:dyDescent="0.2">
      <c r="A14" s="1817" t="s">
        <v>431</v>
      </c>
      <c r="B14" s="1818" t="s">
        <v>432</v>
      </c>
      <c r="C14" s="1795"/>
      <c r="D14" s="1795"/>
      <c r="E14" s="1795"/>
      <c r="F14" s="1795"/>
      <c r="G14" s="909"/>
      <c r="H14" s="1793"/>
      <c r="I14" s="1793"/>
    </row>
    <row r="15" spans="1:9" s="477" customFormat="1" ht="15" customHeight="1" x14ac:dyDescent="0.2">
      <c r="A15" s="689"/>
      <c r="B15" s="923" t="s">
        <v>324</v>
      </c>
      <c r="C15" s="946"/>
      <c r="D15" s="946"/>
      <c r="E15" s="946">
        <f>708000-254000</f>
        <v>454000</v>
      </c>
      <c r="F15" s="946">
        <f>'15.a.sz.melléklet'!H6</f>
        <v>1680000</v>
      </c>
      <c r="G15" s="924">
        <f>SUM(C15:F15)</f>
        <v>2134000</v>
      </c>
      <c r="H15" s="1793"/>
      <c r="I15" s="1793"/>
    </row>
    <row r="16" spans="1:9" s="477" customFormat="1" ht="15" customHeight="1" x14ac:dyDescent="0.2">
      <c r="A16" s="1794"/>
      <c r="B16" s="941" t="s">
        <v>325</v>
      </c>
      <c r="C16" s="1795"/>
      <c r="D16" s="1795"/>
      <c r="E16" s="1795">
        <v>454000</v>
      </c>
      <c r="F16" s="1795">
        <v>2624000</v>
      </c>
      <c r="G16" s="909">
        <f>SUM(C16:F16)</f>
        <v>3078000</v>
      </c>
      <c r="H16" s="1793"/>
      <c r="I16" s="1793"/>
    </row>
    <row r="17" spans="1:9" s="477" customFormat="1" ht="15" customHeight="1" thickBot="1" x14ac:dyDescent="0.25">
      <c r="A17" s="879"/>
      <c r="B17" s="639" t="s">
        <v>323</v>
      </c>
      <c r="C17" s="881"/>
      <c r="D17" s="881"/>
      <c r="E17" s="881">
        <v>159524</v>
      </c>
      <c r="F17" s="881">
        <v>2415725</v>
      </c>
      <c r="G17" s="2234">
        <f>SUM(E17:F17)</f>
        <v>2575249</v>
      </c>
      <c r="H17" s="1793"/>
      <c r="I17" s="1793"/>
    </row>
    <row r="18" spans="1:9" ht="15" customHeight="1" x14ac:dyDescent="0.2">
      <c r="A18" s="684" t="s">
        <v>209</v>
      </c>
      <c r="B18" s="873" t="s">
        <v>3</v>
      </c>
      <c r="C18" s="874"/>
      <c r="D18" s="874"/>
      <c r="E18" s="874"/>
      <c r="F18" s="874"/>
      <c r="G18" s="909"/>
      <c r="H18" s="1092"/>
      <c r="I18" s="1092"/>
    </row>
    <row r="19" spans="1:9" ht="15" customHeight="1" x14ac:dyDescent="0.2">
      <c r="A19" s="883"/>
      <c r="B19" s="929" t="s">
        <v>324</v>
      </c>
      <c r="C19" s="884">
        <v>9557000</v>
      </c>
      <c r="D19" s="884">
        <v>1730000</v>
      </c>
      <c r="E19" s="884">
        <v>870000</v>
      </c>
      <c r="F19" s="884">
        <f>'15.a.sz.melléklet'!H11+'15.a.sz.melléklet'!H14</f>
        <v>310000</v>
      </c>
      <c r="G19" s="909">
        <f>SUM(C19:F19)</f>
        <v>12467000</v>
      </c>
      <c r="H19" s="1092"/>
      <c r="I19" s="1092"/>
    </row>
    <row r="20" spans="1:9" ht="15" customHeight="1" x14ac:dyDescent="0.2">
      <c r="A20" s="1745"/>
      <c r="B20" s="1337" t="s">
        <v>325</v>
      </c>
      <c r="C20" s="885">
        <v>11359238</v>
      </c>
      <c r="D20" s="885">
        <v>2017773</v>
      </c>
      <c r="E20" s="885">
        <f t="shared" ref="E20" si="0">SUM(E19)</f>
        <v>870000</v>
      </c>
      <c r="F20" s="885">
        <v>310000</v>
      </c>
      <c r="G20" s="878">
        <f>SUM(C20:F20)</f>
        <v>14557011</v>
      </c>
      <c r="H20" s="1092"/>
      <c r="I20" s="1092"/>
    </row>
    <row r="21" spans="1:9" s="477" customFormat="1" ht="15" customHeight="1" thickBot="1" x14ac:dyDescent="0.25">
      <c r="A21" s="879"/>
      <c r="B21" s="880" t="s">
        <v>323</v>
      </c>
      <c r="C21" s="881">
        <v>11036652</v>
      </c>
      <c r="D21" s="881">
        <v>1973930</v>
      </c>
      <c r="E21" s="881">
        <v>355630</v>
      </c>
      <c r="F21" s="881">
        <v>419156</v>
      </c>
      <c r="G21" s="882">
        <f>SUM(C21:F21)</f>
        <v>13785368</v>
      </c>
      <c r="H21" s="1793"/>
      <c r="I21" s="1793"/>
    </row>
    <row r="22" spans="1:9" s="477" customFormat="1" ht="15" customHeight="1" x14ac:dyDescent="0.2">
      <c r="A22" s="1943" t="s">
        <v>619</v>
      </c>
      <c r="B22" s="1967" t="s">
        <v>613</v>
      </c>
      <c r="C22" s="1965"/>
      <c r="D22" s="1965"/>
      <c r="E22" s="1965"/>
      <c r="F22" s="1965"/>
      <c r="G22" s="1966"/>
      <c r="H22" s="1793"/>
      <c r="I22" s="1793"/>
    </row>
    <row r="23" spans="1:9" s="477" customFormat="1" ht="15" customHeight="1" x14ac:dyDescent="0.2">
      <c r="A23" s="1794"/>
      <c r="B23" s="886" t="s">
        <v>324</v>
      </c>
      <c r="C23" s="1795"/>
      <c r="D23" s="1795"/>
      <c r="E23" s="1795"/>
      <c r="F23" s="1795"/>
      <c r="G23" s="909"/>
      <c r="H23" s="1793"/>
      <c r="I23" s="1793"/>
    </row>
    <row r="24" spans="1:9" s="477" customFormat="1" ht="15" customHeight="1" x14ac:dyDescent="0.2">
      <c r="A24" s="1794"/>
      <c r="B24" s="886" t="s">
        <v>325</v>
      </c>
      <c r="C24" s="1795"/>
      <c r="D24" s="1795"/>
      <c r="E24" s="1795"/>
      <c r="F24" s="1795"/>
      <c r="G24" s="909"/>
      <c r="H24" s="1793"/>
      <c r="I24" s="1793"/>
    </row>
    <row r="25" spans="1:9" s="477" customFormat="1" ht="15" customHeight="1" thickBot="1" x14ac:dyDescent="0.25">
      <c r="A25" s="1794"/>
      <c r="B25" s="886" t="s">
        <v>323</v>
      </c>
      <c r="C25" s="1795"/>
      <c r="D25" s="1795"/>
      <c r="E25" s="1795">
        <v>228613</v>
      </c>
      <c r="F25" s="1795"/>
      <c r="G25" s="888">
        <f>SUM(C25:F25)</f>
        <v>228613</v>
      </c>
      <c r="H25" s="1793"/>
      <c r="I25" s="1793"/>
    </row>
    <row r="26" spans="1:9" ht="15" customHeight="1" x14ac:dyDescent="0.2">
      <c r="A26" s="2791" t="s">
        <v>70</v>
      </c>
      <c r="B26" s="2792"/>
      <c r="C26" s="930"/>
      <c r="D26" s="930"/>
      <c r="E26" s="930"/>
      <c r="F26" s="930"/>
      <c r="G26" s="1797"/>
      <c r="H26" s="1092"/>
      <c r="I26" s="1092"/>
    </row>
    <row r="27" spans="1:9" ht="15" customHeight="1" x14ac:dyDescent="0.2">
      <c r="A27" s="934"/>
      <c r="B27" s="918" t="s">
        <v>324</v>
      </c>
      <c r="C27" s="1910">
        <f t="shared" ref="C27:G28" si="1">C7+C19+C15</f>
        <v>30096000</v>
      </c>
      <c r="D27" s="1910">
        <f t="shared" si="1"/>
        <v>5759000</v>
      </c>
      <c r="E27" s="1910">
        <f t="shared" si="1"/>
        <v>29454000</v>
      </c>
      <c r="F27" s="1910">
        <f t="shared" si="1"/>
        <v>4590000</v>
      </c>
      <c r="G27" s="1911">
        <f t="shared" si="1"/>
        <v>69899000</v>
      </c>
      <c r="H27" s="1092"/>
      <c r="I27" s="1092"/>
    </row>
    <row r="28" spans="1:9" ht="15" customHeight="1" x14ac:dyDescent="0.2">
      <c r="A28" s="1798"/>
      <c r="B28" s="1799" t="s">
        <v>325</v>
      </c>
      <c r="C28" s="1903">
        <f t="shared" si="1"/>
        <v>34832762</v>
      </c>
      <c r="D28" s="1903">
        <f t="shared" si="1"/>
        <v>6529679</v>
      </c>
      <c r="E28" s="1903">
        <f t="shared" si="1"/>
        <v>29496186</v>
      </c>
      <c r="F28" s="1903">
        <f t="shared" si="1"/>
        <v>7005899</v>
      </c>
      <c r="G28" s="2089">
        <f t="shared" si="1"/>
        <v>77864526</v>
      </c>
      <c r="H28" s="656"/>
      <c r="I28" s="1714"/>
    </row>
    <row r="29" spans="1:9" s="477" customFormat="1" ht="15" customHeight="1" x14ac:dyDescent="0.2">
      <c r="A29" s="2090"/>
      <c r="B29" s="2091" t="s">
        <v>323</v>
      </c>
      <c r="C29" s="2092">
        <f>C9+C21+C17+C25+C13</f>
        <v>33472466</v>
      </c>
      <c r="D29" s="2092">
        <f>D9+D21+D17+D25+D13</f>
        <v>5995117</v>
      </c>
      <c r="E29" s="2092">
        <f>E9+E21+E17+E25</f>
        <v>19252039</v>
      </c>
      <c r="F29" s="2092">
        <f>F9+F21+F17+F25</f>
        <v>6430909</v>
      </c>
      <c r="G29" s="2106">
        <f>G9+G21+G17+G25+G13</f>
        <v>65150531</v>
      </c>
      <c r="H29" s="637"/>
      <c r="I29" s="1719"/>
    </row>
    <row r="30" spans="1:9" s="477" customFormat="1" ht="15" customHeight="1" thickBot="1" x14ac:dyDescent="0.25">
      <c r="A30" s="2097"/>
      <c r="B30" s="2094" t="s">
        <v>389</v>
      </c>
      <c r="C30" s="2095">
        <f>SUM(C29/C28)</f>
        <v>0.96094779966056099</v>
      </c>
      <c r="D30" s="2095">
        <f t="shared" ref="D30:G30" si="2">SUM(D29/D28)</f>
        <v>0.91813349477056994</v>
      </c>
      <c r="E30" s="2095">
        <f t="shared" si="2"/>
        <v>0.65269587735851675</v>
      </c>
      <c r="F30" s="2095">
        <f t="shared" si="2"/>
        <v>0.91792773489883306</v>
      </c>
      <c r="G30" s="2096">
        <f t="shared" si="2"/>
        <v>0.83671646572407055</v>
      </c>
      <c r="H30" s="637"/>
      <c r="I30" s="1719"/>
    </row>
    <row r="31" spans="1:9" ht="15" customHeight="1" thickBot="1" x14ac:dyDescent="0.25">
      <c r="A31" s="660"/>
      <c r="B31" s="661"/>
      <c r="C31" s="1758"/>
      <c r="D31" s="1758"/>
      <c r="E31" s="1758"/>
      <c r="F31" s="1758"/>
      <c r="G31" s="1800"/>
      <c r="H31" s="656"/>
      <c r="I31" s="656"/>
    </row>
    <row r="32" spans="1:9" ht="31.5" x14ac:dyDescent="0.2">
      <c r="A32" s="1801" t="s">
        <v>200</v>
      </c>
      <c r="B32" s="870" t="s">
        <v>196</v>
      </c>
      <c r="C32" s="1761" t="s">
        <v>71</v>
      </c>
      <c r="D32" s="1761" t="s">
        <v>258</v>
      </c>
      <c r="E32" s="1761" t="s">
        <v>390</v>
      </c>
      <c r="F32" s="1802" t="s">
        <v>354</v>
      </c>
      <c r="G32" s="1803"/>
      <c r="H32" s="656"/>
      <c r="I32" s="656"/>
    </row>
    <row r="33" spans="1:9" ht="15" customHeight="1" x14ac:dyDescent="0.2">
      <c r="A33" s="869" t="s">
        <v>254</v>
      </c>
      <c r="B33" s="938" t="s">
        <v>256</v>
      </c>
      <c r="C33" s="1804"/>
      <c r="D33" s="1746"/>
      <c r="E33" s="1804"/>
      <c r="F33" s="1804"/>
      <c r="G33" s="943"/>
      <c r="H33" s="1092"/>
      <c r="I33" s="656"/>
    </row>
    <row r="34" spans="1:9" ht="15" customHeight="1" x14ac:dyDescent="0.2">
      <c r="A34" s="1790"/>
      <c r="B34" s="1337" t="s">
        <v>324</v>
      </c>
      <c r="C34" s="1804"/>
      <c r="D34" s="1746">
        <f>SUM(G27-C46-E46)</f>
        <v>61764000</v>
      </c>
      <c r="E34" s="1804"/>
      <c r="F34" s="1746"/>
      <c r="G34" s="1805">
        <f>SUM(D34:F34)</f>
        <v>61764000</v>
      </c>
      <c r="H34" s="1092"/>
      <c r="I34" s="656"/>
    </row>
    <row r="35" spans="1:9" ht="15" customHeight="1" x14ac:dyDescent="0.2">
      <c r="A35" s="905"/>
      <c r="B35" s="941" t="s">
        <v>325</v>
      </c>
      <c r="C35" s="1806"/>
      <c r="D35" s="901">
        <v>69280935</v>
      </c>
      <c r="E35" s="1806"/>
      <c r="F35" s="901">
        <v>448591</v>
      </c>
      <c r="G35" s="912">
        <f>SUM(D35:F35)</f>
        <v>69729526</v>
      </c>
      <c r="H35" s="1092"/>
      <c r="I35" s="656"/>
    </row>
    <row r="36" spans="1:9" s="477" customFormat="1" ht="15" customHeight="1" thickBot="1" x14ac:dyDescent="0.25">
      <c r="A36" s="907"/>
      <c r="B36" s="639" t="s">
        <v>323</v>
      </c>
      <c r="C36" s="1819"/>
      <c r="D36" s="908">
        <v>61393176</v>
      </c>
      <c r="E36" s="1819"/>
      <c r="F36" s="908">
        <v>448591</v>
      </c>
      <c r="G36" s="948">
        <f>SUM(D36:F36)</f>
        <v>61841767</v>
      </c>
      <c r="H36" s="1793"/>
      <c r="I36" s="637"/>
    </row>
    <row r="37" spans="1:9" ht="15" customHeight="1" x14ac:dyDescent="0.2">
      <c r="A37" s="684" t="s">
        <v>210</v>
      </c>
      <c r="B37" s="677" t="s">
        <v>74</v>
      </c>
      <c r="C37" s="874"/>
      <c r="D37" s="874"/>
      <c r="E37" s="874"/>
      <c r="F37" s="874"/>
      <c r="G37" s="912"/>
      <c r="H37" s="1092"/>
      <c r="I37" s="656"/>
    </row>
    <row r="38" spans="1:9" ht="15" customHeight="1" x14ac:dyDescent="0.2">
      <c r="A38" s="883"/>
      <c r="B38" s="1337" t="s">
        <v>324</v>
      </c>
      <c r="C38" s="885">
        <v>6650000</v>
      </c>
      <c r="D38" s="885"/>
      <c r="E38" s="885">
        <v>1300000</v>
      </c>
      <c r="F38" s="885"/>
      <c r="G38" s="1805">
        <f>SUM(C38:F38)</f>
        <v>7950000</v>
      </c>
      <c r="H38" s="1092"/>
      <c r="I38" s="656"/>
    </row>
    <row r="39" spans="1:9" ht="15" customHeight="1" x14ac:dyDescent="0.2">
      <c r="A39" s="876"/>
      <c r="B39" s="941" t="s">
        <v>325</v>
      </c>
      <c r="C39" s="874">
        <f>SUM(C38)</f>
        <v>6650000</v>
      </c>
      <c r="D39" s="874"/>
      <c r="E39" s="874">
        <v>1300000</v>
      </c>
      <c r="F39" s="874"/>
      <c r="G39" s="912">
        <f>SUM(C39:F39)</f>
        <v>7950000</v>
      </c>
      <c r="H39" s="1092"/>
      <c r="I39" s="656"/>
    </row>
    <row r="40" spans="1:9" s="477" customFormat="1" ht="15" customHeight="1" thickBot="1" x14ac:dyDescent="0.25">
      <c r="A40" s="879"/>
      <c r="B40" s="639" t="s">
        <v>323</v>
      </c>
      <c r="C40" s="881">
        <v>3949118</v>
      </c>
      <c r="D40" s="881"/>
      <c r="E40" s="881">
        <v>400000</v>
      </c>
      <c r="F40" s="881"/>
      <c r="G40" s="948">
        <f>SUM(C40:F40)</f>
        <v>4349118</v>
      </c>
      <c r="H40" s="1793"/>
      <c r="I40" s="637"/>
    </row>
    <row r="41" spans="1:9" ht="15" customHeight="1" x14ac:dyDescent="0.2">
      <c r="A41" s="684" t="s">
        <v>209</v>
      </c>
      <c r="B41" s="677" t="s">
        <v>3</v>
      </c>
      <c r="C41" s="874"/>
      <c r="D41" s="874"/>
      <c r="E41" s="874"/>
      <c r="F41" s="874"/>
      <c r="G41" s="912"/>
      <c r="H41" s="1092"/>
      <c r="I41" s="656"/>
    </row>
    <row r="42" spans="1:9" ht="15" customHeight="1" x14ac:dyDescent="0.2">
      <c r="A42" s="883"/>
      <c r="B42" s="1337" t="s">
        <v>324</v>
      </c>
      <c r="C42" s="885">
        <v>185000</v>
      </c>
      <c r="D42" s="885"/>
      <c r="E42" s="885"/>
      <c r="F42" s="885"/>
      <c r="G42" s="1805">
        <f>SUM(C42:F42)</f>
        <v>185000</v>
      </c>
      <c r="H42" s="1092"/>
      <c r="I42" s="656"/>
    </row>
    <row r="43" spans="1:9" ht="15" customHeight="1" x14ac:dyDescent="0.2">
      <c r="A43" s="1807"/>
      <c r="B43" s="1337" t="s">
        <v>325</v>
      </c>
      <c r="C43" s="885">
        <f>SUM(C42)</f>
        <v>185000</v>
      </c>
      <c r="D43" s="885"/>
      <c r="E43" s="885"/>
      <c r="F43" s="885"/>
      <c r="G43" s="912">
        <f>SUM(C43:F43)</f>
        <v>185000</v>
      </c>
      <c r="H43" s="1092"/>
      <c r="I43" s="656"/>
    </row>
    <row r="44" spans="1:9" s="477" customFormat="1" ht="15" customHeight="1" thickBot="1" x14ac:dyDescent="0.25">
      <c r="A44" s="1796"/>
      <c r="B44" s="886" t="s">
        <v>323</v>
      </c>
      <c r="C44" s="887">
        <v>28027</v>
      </c>
      <c r="D44" s="887"/>
      <c r="E44" s="887"/>
      <c r="F44" s="887"/>
      <c r="G44" s="913">
        <f>SUM(C44:F44)</f>
        <v>28027</v>
      </c>
      <c r="H44" s="1793"/>
      <c r="I44" s="637"/>
    </row>
    <row r="45" spans="1:9" ht="15" customHeight="1" x14ac:dyDescent="0.2">
      <c r="A45" s="2791" t="s">
        <v>72</v>
      </c>
      <c r="B45" s="2792"/>
      <c r="C45" s="930"/>
      <c r="D45" s="930"/>
      <c r="E45" s="930"/>
      <c r="F45" s="930"/>
      <c r="G45" s="1808"/>
      <c r="H45" s="1092"/>
      <c r="I45" s="1714"/>
    </row>
    <row r="46" spans="1:9" ht="15" customHeight="1" x14ac:dyDescent="0.2">
      <c r="A46" s="934"/>
      <c r="B46" s="918" t="s">
        <v>324</v>
      </c>
      <c r="C46" s="1910">
        <f>C34+C38+C42</f>
        <v>6835000</v>
      </c>
      <c r="D46" s="1910">
        <f t="shared" ref="C46:G48" si="3">D34+D38+D42</f>
        <v>61764000</v>
      </c>
      <c r="E46" s="1910">
        <f t="shared" si="3"/>
        <v>1300000</v>
      </c>
      <c r="F46" s="1910">
        <f t="shared" si="3"/>
        <v>0</v>
      </c>
      <c r="G46" s="1911">
        <f t="shared" si="3"/>
        <v>69899000</v>
      </c>
      <c r="H46" s="1092"/>
      <c r="I46" s="1714"/>
    </row>
    <row r="47" spans="1:9" ht="15" customHeight="1" x14ac:dyDescent="0.2">
      <c r="A47" s="1798"/>
      <c r="B47" s="1799" t="s">
        <v>325</v>
      </c>
      <c r="C47" s="1903">
        <f t="shared" si="3"/>
        <v>6835000</v>
      </c>
      <c r="D47" s="1903">
        <f t="shared" si="3"/>
        <v>69280935</v>
      </c>
      <c r="E47" s="1903">
        <f t="shared" si="3"/>
        <v>1300000</v>
      </c>
      <c r="F47" s="1903">
        <f t="shared" si="3"/>
        <v>448591</v>
      </c>
      <c r="G47" s="2089">
        <f t="shared" si="3"/>
        <v>77864526</v>
      </c>
      <c r="H47" s="656"/>
      <c r="I47" s="1714"/>
    </row>
    <row r="48" spans="1:9" s="477" customFormat="1" ht="15" customHeight="1" x14ac:dyDescent="0.2">
      <c r="A48" s="2090"/>
      <c r="B48" s="2091" t="s">
        <v>323</v>
      </c>
      <c r="C48" s="2092">
        <f t="shared" si="3"/>
        <v>3977145</v>
      </c>
      <c r="D48" s="2092">
        <f t="shared" si="3"/>
        <v>61393176</v>
      </c>
      <c r="E48" s="2092">
        <f t="shared" si="3"/>
        <v>400000</v>
      </c>
      <c r="F48" s="2092">
        <f t="shared" si="3"/>
        <v>448591</v>
      </c>
      <c r="G48" s="2106">
        <f t="shared" si="3"/>
        <v>66218912</v>
      </c>
      <c r="H48" s="637"/>
      <c r="I48" s="1719"/>
    </row>
    <row r="49" spans="1:9" s="477" customFormat="1" ht="15" customHeight="1" thickBot="1" x14ac:dyDescent="0.25">
      <c r="A49" s="2235"/>
      <c r="B49" s="2094" t="s">
        <v>389</v>
      </c>
      <c r="C49" s="2095">
        <f>SUM(C48)/C47</f>
        <v>0.58187929773226044</v>
      </c>
      <c r="D49" s="2095">
        <f t="shared" ref="D49:G49" si="4">SUM(D48)/D47</f>
        <v>0.88614820224351765</v>
      </c>
      <c r="E49" s="2095"/>
      <c r="F49" s="2095"/>
      <c r="G49" s="2096">
        <f t="shared" si="4"/>
        <v>0.85043748933885499</v>
      </c>
      <c r="H49" s="637"/>
      <c r="I49" s="637"/>
    </row>
    <row r="50" spans="1:9" ht="15" customHeight="1" thickBot="1" x14ac:dyDescent="0.25">
      <c r="A50" s="715"/>
      <c r="B50" s="656"/>
      <c r="C50" s="656"/>
      <c r="D50" s="656"/>
      <c r="E50" s="656"/>
      <c r="F50" s="656"/>
      <c r="G50" s="656"/>
      <c r="H50" s="656"/>
      <c r="I50" s="656"/>
    </row>
    <row r="51" spans="1:9" ht="15" customHeight="1" thickBot="1" x14ac:dyDescent="0.3">
      <c r="A51" s="2778" t="s">
        <v>599</v>
      </c>
      <c r="B51" s="2779"/>
      <c r="C51" s="2779"/>
      <c r="D51" s="2779"/>
      <c r="E51" s="2779"/>
      <c r="F51" s="2779"/>
      <c r="G51" s="2780"/>
      <c r="H51" s="656"/>
      <c r="I51" s="656"/>
    </row>
    <row r="52" spans="1:9" ht="21" x14ac:dyDescent="0.2">
      <c r="A52" s="869" t="s">
        <v>200</v>
      </c>
      <c r="B52" s="870" t="s">
        <v>196</v>
      </c>
      <c r="C52" s="871" t="s">
        <v>36</v>
      </c>
      <c r="D52" s="871" t="s">
        <v>68</v>
      </c>
      <c r="E52" s="871" t="s">
        <v>69</v>
      </c>
      <c r="F52" s="871" t="s">
        <v>345</v>
      </c>
      <c r="G52" s="872" t="s">
        <v>33</v>
      </c>
      <c r="H52" s="656"/>
      <c r="I52" s="656"/>
    </row>
    <row r="53" spans="1:9" ht="15" customHeight="1" x14ac:dyDescent="0.2">
      <c r="A53" s="2781" t="s">
        <v>150</v>
      </c>
      <c r="B53" s="2787"/>
      <c r="C53" s="939"/>
      <c r="D53" s="939"/>
      <c r="E53" s="939"/>
      <c r="F53" s="939"/>
      <c r="G53" s="1809"/>
      <c r="H53" s="1092"/>
      <c r="I53" s="656"/>
    </row>
    <row r="54" spans="1:9" ht="15" customHeight="1" x14ac:dyDescent="0.2">
      <c r="A54" s="944" t="s">
        <v>210</v>
      </c>
      <c r="B54" s="945" t="s">
        <v>74</v>
      </c>
      <c r="C54" s="885"/>
      <c r="D54" s="885"/>
      <c r="E54" s="885"/>
      <c r="F54" s="885"/>
      <c r="G54" s="924"/>
      <c r="H54" s="1092"/>
      <c r="I54" s="656"/>
    </row>
    <row r="55" spans="1:9" ht="15" customHeight="1" x14ac:dyDescent="0.2">
      <c r="A55" s="883"/>
      <c r="B55" s="1337" t="s">
        <v>324</v>
      </c>
      <c r="C55" s="885">
        <f t="shared" ref="C55:E57" si="5">C7</f>
        <v>20539000</v>
      </c>
      <c r="D55" s="885">
        <f t="shared" si="5"/>
        <v>4029000</v>
      </c>
      <c r="E55" s="885">
        <f t="shared" si="5"/>
        <v>28130000</v>
      </c>
      <c r="F55" s="885">
        <f>SUM(F7)</f>
        <v>2600000</v>
      </c>
      <c r="G55" s="924">
        <f t="shared" ref="G55:G68" si="6">SUM(C55:F55)</f>
        <v>55298000</v>
      </c>
      <c r="H55" s="1092"/>
      <c r="I55" s="656"/>
    </row>
    <row r="56" spans="1:9" ht="15" customHeight="1" x14ac:dyDescent="0.2">
      <c r="A56" s="876"/>
      <c r="B56" s="941" t="s">
        <v>325</v>
      </c>
      <c r="C56" s="874">
        <f t="shared" si="5"/>
        <v>23473524</v>
      </c>
      <c r="D56" s="874">
        <f t="shared" si="5"/>
        <v>4511906</v>
      </c>
      <c r="E56" s="874">
        <f t="shared" si="5"/>
        <v>28172186</v>
      </c>
      <c r="F56" s="874">
        <f>SUM(F8)</f>
        <v>4071899</v>
      </c>
      <c r="G56" s="909">
        <f t="shared" si="6"/>
        <v>60229515</v>
      </c>
      <c r="H56" s="1092"/>
      <c r="I56" s="656"/>
    </row>
    <row r="57" spans="1:9" s="477" customFormat="1" ht="15" customHeight="1" thickBot="1" x14ac:dyDescent="0.25">
      <c r="A57" s="879"/>
      <c r="B57" s="639" t="s">
        <v>323</v>
      </c>
      <c r="C57" s="881">
        <f t="shared" si="5"/>
        <v>22429564</v>
      </c>
      <c r="D57" s="881">
        <f t="shared" si="5"/>
        <v>4021187</v>
      </c>
      <c r="E57" s="881">
        <f t="shared" si="5"/>
        <v>18508272</v>
      </c>
      <c r="F57" s="881">
        <f>SUM(F9)</f>
        <v>3596028</v>
      </c>
      <c r="G57" s="2234">
        <f t="shared" ref="G57" si="7">SUM(C57:F57)</f>
        <v>48555051</v>
      </c>
      <c r="H57" s="1793"/>
      <c r="I57" s="637"/>
    </row>
    <row r="58" spans="1:9" s="477" customFormat="1" ht="24.75" customHeight="1" x14ac:dyDescent="0.2">
      <c r="A58" s="1943" t="s">
        <v>1312</v>
      </c>
      <c r="B58" s="2192" t="s">
        <v>1313</v>
      </c>
      <c r="C58" s="1965"/>
      <c r="D58" s="1965"/>
      <c r="E58" s="1965"/>
      <c r="F58" s="1965"/>
      <c r="G58" s="2550"/>
      <c r="H58" s="1793"/>
      <c r="I58" s="637"/>
    </row>
    <row r="59" spans="1:9" s="477" customFormat="1" ht="15" customHeight="1" x14ac:dyDescent="0.2">
      <c r="A59" s="1794"/>
      <c r="B59" s="1332" t="s">
        <v>324</v>
      </c>
      <c r="C59" s="1795"/>
      <c r="D59" s="1795"/>
      <c r="E59" s="1795"/>
      <c r="F59" s="1795"/>
      <c r="G59" s="909"/>
      <c r="H59" s="1793"/>
      <c r="I59" s="637"/>
    </row>
    <row r="60" spans="1:9" s="477" customFormat="1" ht="15" customHeight="1" x14ac:dyDescent="0.2">
      <c r="A60" s="1794"/>
      <c r="B60" s="1332" t="s">
        <v>325</v>
      </c>
      <c r="C60" s="1795"/>
      <c r="D60" s="1795"/>
      <c r="E60" s="1795"/>
      <c r="F60" s="1795"/>
      <c r="G60" s="909"/>
      <c r="H60" s="1793"/>
      <c r="I60" s="637"/>
    </row>
    <row r="61" spans="1:9" s="477" customFormat="1" ht="15" customHeight="1" thickBot="1" x14ac:dyDescent="0.25">
      <c r="A61" s="921"/>
      <c r="B61" s="1006" t="s">
        <v>323</v>
      </c>
      <c r="C61" s="922">
        <f>C13</f>
        <v>6250</v>
      </c>
      <c r="D61" s="922"/>
      <c r="E61" s="922"/>
      <c r="F61" s="922"/>
      <c r="G61" s="2551">
        <f>SUM(C61:F61)</f>
        <v>6250</v>
      </c>
      <c r="H61" s="1793"/>
      <c r="I61" s="637"/>
    </row>
    <row r="62" spans="1:9" s="477" customFormat="1" ht="21.75" x14ac:dyDescent="0.2">
      <c r="A62" s="1817" t="s">
        <v>431</v>
      </c>
      <c r="B62" s="1818" t="s">
        <v>432</v>
      </c>
      <c r="C62" s="1795"/>
      <c r="D62" s="1795"/>
      <c r="E62" s="1795"/>
      <c r="F62" s="1795"/>
      <c r="G62" s="928"/>
      <c r="H62" s="1793"/>
      <c r="I62" s="637"/>
    </row>
    <row r="63" spans="1:9" s="477" customFormat="1" ht="15" customHeight="1" x14ac:dyDescent="0.2">
      <c r="A63" s="689"/>
      <c r="B63" s="1337" t="s">
        <v>324</v>
      </c>
      <c r="C63" s="946"/>
      <c r="D63" s="946"/>
      <c r="E63" s="946">
        <f>SUM(E15)</f>
        <v>454000</v>
      </c>
      <c r="F63" s="946">
        <f>SUM(F15)</f>
        <v>1680000</v>
      </c>
      <c r="G63" s="924">
        <f>SUM(G15)</f>
        <v>2134000</v>
      </c>
      <c r="H63" s="1793"/>
      <c r="I63" s="637"/>
    </row>
    <row r="64" spans="1:9" s="477" customFormat="1" ht="15" customHeight="1" x14ac:dyDescent="0.2">
      <c r="A64" s="1794"/>
      <c r="B64" s="941" t="s">
        <v>325</v>
      </c>
      <c r="C64" s="1795"/>
      <c r="D64" s="1795"/>
      <c r="E64" s="1795">
        <f>E16</f>
        <v>454000</v>
      </c>
      <c r="F64" s="1795">
        <f>F16</f>
        <v>2624000</v>
      </c>
      <c r="G64" s="909">
        <f>SUM(C64:F64)</f>
        <v>3078000</v>
      </c>
      <c r="H64" s="1793"/>
      <c r="I64" s="637"/>
    </row>
    <row r="65" spans="1:9" s="477" customFormat="1" ht="15" customHeight="1" thickBot="1" x14ac:dyDescent="0.25">
      <c r="A65" s="879"/>
      <c r="B65" s="639" t="s">
        <v>323</v>
      </c>
      <c r="C65" s="881"/>
      <c r="D65" s="881"/>
      <c r="E65" s="881">
        <f>E17</f>
        <v>159524</v>
      </c>
      <c r="F65" s="881">
        <f>F17</f>
        <v>2415725</v>
      </c>
      <c r="G65" s="2234">
        <f>SUM(E65:F65)</f>
        <v>2575249</v>
      </c>
      <c r="H65" s="1793"/>
      <c r="I65" s="637"/>
    </row>
    <row r="66" spans="1:9" ht="15" customHeight="1" x14ac:dyDescent="0.2">
      <c r="A66" s="684" t="s">
        <v>209</v>
      </c>
      <c r="B66" s="677" t="s">
        <v>3</v>
      </c>
      <c r="C66" s="874"/>
      <c r="D66" s="874"/>
      <c r="E66" s="874"/>
      <c r="F66" s="874"/>
      <c r="G66" s="909"/>
      <c r="H66" s="1092"/>
      <c r="I66" s="656"/>
    </row>
    <row r="67" spans="1:9" ht="15" customHeight="1" x14ac:dyDescent="0.2">
      <c r="A67" s="883"/>
      <c r="B67" s="1337" t="s">
        <v>324</v>
      </c>
      <c r="C67" s="885">
        <f t="shared" ref="C67:D69" si="8">C19</f>
        <v>9557000</v>
      </c>
      <c r="D67" s="885">
        <f t="shared" si="8"/>
        <v>1730000</v>
      </c>
      <c r="E67" s="885">
        <f>SUM(E19)</f>
        <v>870000</v>
      </c>
      <c r="F67" s="885">
        <f>SUM(F19)</f>
        <v>310000</v>
      </c>
      <c r="G67" s="924">
        <f t="shared" si="6"/>
        <v>12467000</v>
      </c>
      <c r="H67" s="1092"/>
      <c r="I67" s="656"/>
    </row>
    <row r="68" spans="1:9" ht="15" customHeight="1" x14ac:dyDescent="0.2">
      <c r="A68" s="1807"/>
      <c r="B68" s="1337" t="s">
        <v>325</v>
      </c>
      <c r="C68" s="885">
        <f t="shared" si="8"/>
        <v>11359238</v>
      </c>
      <c r="D68" s="885">
        <f t="shared" si="8"/>
        <v>2017773</v>
      </c>
      <c r="E68" s="885">
        <f>E20</f>
        <v>870000</v>
      </c>
      <c r="F68" s="885">
        <f>SUM(F20)</f>
        <v>310000</v>
      </c>
      <c r="G68" s="878">
        <f t="shared" si="6"/>
        <v>14557011</v>
      </c>
      <c r="H68" s="1092"/>
      <c r="I68" s="656"/>
    </row>
    <row r="69" spans="1:9" s="477" customFormat="1" ht="15" customHeight="1" thickBot="1" x14ac:dyDescent="0.25">
      <c r="A69" s="879"/>
      <c r="B69" s="880" t="s">
        <v>323</v>
      </c>
      <c r="C69" s="881">
        <f t="shared" si="8"/>
        <v>11036652</v>
      </c>
      <c r="D69" s="881">
        <f t="shared" si="8"/>
        <v>1973930</v>
      </c>
      <c r="E69" s="881">
        <f>E21</f>
        <v>355630</v>
      </c>
      <c r="F69" s="881">
        <f>SUM(F21)</f>
        <v>419156</v>
      </c>
      <c r="G69" s="882">
        <f t="shared" ref="G69" si="9">SUM(C69:F69)</f>
        <v>13785368</v>
      </c>
      <c r="H69" s="1793"/>
      <c r="I69" s="637"/>
    </row>
    <row r="70" spans="1:9" s="477" customFormat="1" ht="15" customHeight="1" x14ac:dyDescent="0.2">
      <c r="A70" s="1968" t="s">
        <v>619</v>
      </c>
      <c r="B70" s="1967" t="s">
        <v>613</v>
      </c>
      <c r="C70" s="1795"/>
      <c r="D70" s="1795"/>
      <c r="E70" s="1795"/>
      <c r="F70" s="1795"/>
      <c r="G70" s="888"/>
      <c r="H70" s="1793"/>
      <c r="I70" s="637"/>
    </row>
    <row r="71" spans="1:9" s="477" customFormat="1" ht="15" customHeight="1" x14ac:dyDescent="0.2">
      <c r="A71" s="1794"/>
      <c r="B71" s="1337" t="s">
        <v>324</v>
      </c>
      <c r="C71" s="1795"/>
      <c r="D71" s="1795"/>
      <c r="E71" s="1795"/>
      <c r="F71" s="1795"/>
      <c r="G71" s="909"/>
      <c r="H71" s="1793"/>
      <c r="I71" s="637"/>
    </row>
    <row r="72" spans="1:9" s="477" customFormat="1" ht="15" customHeight="1" x14ac:dyDescent="0.2">
      <c r="A72" s="1794"/>
      <c r="B72" s="1337" t="s">
        <v>325</v>
      </c>
      <c r="C72" s="1795"/>
      <c r="D72" s="1795"/>
      <c r="E72" s="1795"/>
      <c r="F72" s="1795"/>
      <c r="G72" s="909"/>
      <c r="H72" s="1793"/>
      <c r="I72" s="637"/>
    </row>
    <row r="73" spans="1:9" s="477" customFormat="1" ht="15" customHeight="1" thickBot="1" x14ac:dyDescent="0.25">
      <c r="A73" s="921"/>
      <c r="B73" s="880" t="s">
        <v>323</v>
      </c>
      <c r="C73" s="887"/>
      <c r="D73" s="887"/>
      <c r="E73" s="887">
        <f>E25</f>
        <v>228613</v>
      </c>
      <c r="F73" s="887"/>
      <c r="G73" s="1964">
        <f>SUM(E73:F73)</f>
        <v>228613</v>
      </c>
      <c r="H73" s="1793"/>
      <c r="I73" s="637"/>
    </row>
    <row r="74" spans="1:9" ht="15" customHeight="1" x14ac:dyDescent="0.2">
      <c r="A74" s="2791" t="s">
        <v>70</v>
      </c>
      <c r="B74" s="2792"/>
      <c r="C74" s="930"/>
      <c r="D74" s="930"/>
      <c r="E74" s="930"/>
      <c r="F74" s="930"/>
      <c r="G74" s="1797"/>
      <c r="H74" s="1092"/>
      <c r="I74" s="656"/>
    </row>
    <row r="75" spans="1:9" ht="15" customHeight="1" x14ac:dyDescent="0.2">
      <c r="A75" s="932"/>
      <c r="B75" s="933" t="s">
        <v>324</v>
      </c>
      <c r="C75" s="2082">
        <f>C55+C67+C63</f>
        <v>30096000</v>
      </c>
      <c r="D75" s="2082">
        <f t="shared" ref="D75:G75" si="10">D55+D67+D63</f>
        <v>5759000</v>
      </c>
      <c r="E75" s="2082">
        <f t="shared" si="10"/>
        <v>29454000</v>
      </c>
      <c r="F75" s="2082">
        <f t="shared" si="10"/>
        <v>4590000</v>
      </c>
      <c r="G75" s="2083">
        <f t="shared" si="10"/>
        <v>69899000</v>
      </c>
      <c r="H75" s="1092"/>
      <c r="I75" s="656"/>
    </row>
    <row r="76" spans="1:9" ht="15" customHeight="1" x14ac:dyDescent="0.2">
      <c r="A76" s="934"/>
      <c r="B76" s="918" t="s">
        <v>325</v>
      </c>
      <c r="C76" s="1910">
        <f>C56+C68+C64</f>
        <v>34832762</v>
      </c>
      <c r="D76" s="1910">
        <f t="shared" ref="D76:G76" si="11">D56+D68+D64</f>
        <v>6529679</v>
      </c>
      <c r="E76" s="1910">
        <f t="shared" si="11"/>
        <v>29496186</v>
      </c>
      <c r="F76" s="1910">
        <f t="shared" si="11"/>
        <v>7005899</v>
      </c>
      <c r="G76" s="1911">
        <f t="shared" si="11"/>
        <v>77864526</v>
      </c>
      <c r="H76" s="656"/>
      <c r="I76" s="656"/>
    </row>
    <row r="77" spans="1:9" s="477" customFormat="1" ht="15" customHeight="1" x14ac:dyDescent="0.2">
      <c r="A77" s="2090"/>
      <c r="B77" s="2091" t="s">
        <v>323</v>
      </c>
      <c r="C77" s="2092">
        <f>C57+C69+C73+C65+C61</f>
        <v>33472466</v>
      </c>
      <c r="D77" s="2092">
        <f>D57+D69+D73+D65+D61</f>
        <v>5995117</v>
      </c>
      <c r="E77" s="2092">
        <f>E57+E69+E73+E65</f>
        <v>19252039</v>
      </c>
      <c r="F77" s="2092">
        <f>F57+F69+F73+F65</f>
        <v>6430909</v>
      </c>
      <c r="G77" s="2106">
        <f>G57+G69+G73+G65+G61</f>
        <v>65150531</v>
      </c>
      <c r="H77" s="637"/>
      <c r="I77" s="637"/>
    </row>
    <row r="78" spans="1:9" s="477" customFormat="1" ht="15" customHeight="1" thickBot="1" x14ac:dyDescent="0.25">
      <c r="A78" s="2093"/>
      <c r="B78" s="2094" t="s">
        <v>389</v>
      </c>
      <c r="C78" s="2095">
        <f>SUM(C77)/C76</f>
        <v>0.96094779966056099</v>
      </c>
      <c r="D78" s="2095">
        <f t="shared" ref="D78:G78" si="12">SUM(D77)/D76</f>
        <v>0.91813349477056994</v>
      </c>
      <c r="E78" s="2095">
        <f t="shared" si="12"/>
        <v>0.65269587735851675</v>
      </c>
      <c r="F78" s="2095">
        <f t="shared" si="12"/>
        <v>0.91792773489883306</v>
      </c>
      <c r="G78" s="2096">
        <f t="shared" si="12"/>
        <v>0.83671646572407055</v>
      </c>
      <c r="H78" s="637"/>
      <c r="I78" s="637"/>
    </row>
    <row r="79" spans="1:9" ht="15" customHeight="1" thickBot="1" x14ac:dyDescent="0.25">
      <c r="A79" s="660"/>
      <c r="B79" s="1821"/>
      <c r="C79" s="1810"/>
      <c r="D79" s="1810"/>
      <c r="E79" s="1810"/>
      <c r="F79" s="1810"/>
      <c r="G79" s="1800"/>
      <c r="H79" s="656"/>
      <c r="I79" s="656"/>
    </row>
    <row r="80" spans="1:9" ht="31.5" x14ac:dyDescent="0.2">
      <c r="A80" s="1801" t="s">
        <v>200</v>
      </c>
      <c r="B80" s="1820" t="s">
        <v>196</v>
      </c>
      <c r="C80" s="1761" t="s">
        <v>71</v>
      </c>
      <c r="D80" s="1761" t="s">
        <v>272</v>
      </c>
      <c r="E80" s="1761" t="s">
        <v>390</v>
      </c>
      <c r="F80" s="1802" t="s">
        <v>354</v>
      </c>
      <c r="G80" s="1803"/>
      <c r="H80" s="656"/>
      <c r="I80" s="656"/>
    </row>
    <row r="81" spans="1:9" ht="15" customHeight="1" x14ac:dyDescent="0.2">
      <c r="A81" s="2781" t="s">
        <v>150</v>
      </c>
      <c r="B81" s="2787"/>
      <c r="C81" s="1811"/>
      <c r="D81" s="1811"/>
      <c r="E81" s="1811"/>
      <c r="F81" s="1811"/>
      <c r="G81" s="1812"/>
      <c r="H81" s="656"/>
      <c r="I81" s="656"/>
    </row>
    <row r="82" spans="1:9" ht="15" customHeight="1" x14ac:dyDescent="0.2">
      <c r="A82" s="937" t="s">
        <v>254</v>
      </c>
      <c r="B82" s="938" t="s">
        <v>260</v>
      </c>
      <c r="C82" s="1813"/>
      <c r="D82" s="1746"/>
      <c r="E82" s="1746"/>
      <c r="F82" s="1746"/>
      <c r="G82" s="943"/>
      <c r="H82" s="1092"/>
      <c r="I82" s="1092"/>
    </row>
    <row r="83" spans="1:9" ht="15" customHeight="1" x14ac:dyDescent="0.2">
      <c r="A83" s="1336"/>
      <c r="B83" s="1337" t="s">
        <v>324</v>
      </c>
      <c r="C83" s="1813"/>
      <c r="D83" s="1746">
        <f>D34</f>
        <v>61764000</v>
      </c>
      <c r="E83" s="1746"/>
      <c r="F83" s="1746"/>
      <c r="G83" s="943">
        <f>SUM(D83:F83)</f>
        <v>61764000</v>
      </c>
      <c r="H83" s="1092"/>
      <c r="I83" s="1092"/>
    </row>
    <row r="84" spans="1:9" ht="15" customHeight="1" x14ac:dyDescent="0.2">
      <c r="A84" s="940"/>
      <c r="B84" s="941" t="s">
        <v>325</v>
      </c>
      <c r="C84" s="1814"/>
      <c r="D84" s="901">
        <f>D35</f>
        <v>69280935</v>
      </c>
      <c r="E84" s="901"/>
      <c r="F84" s="901">
        <f>F35</f>
        <v>448591</v>
      </c>
      <c r="G84" s="906">
        <f>SUM(D84:F84)</f>
        <v>69729526</v>
      </c>
      <c r="H84" s="1092"/>
      <c r="I84" s="1092"/>
    </row>
    <row r="85" spans="1:9" s="477" customFormat="1" ht="15" customHeight="1" thickBot="1" x14ac:dyDescent="0.25">
      <c r="A85" s="638"/>
      <c r="B85" s="639" t="s">
        <v>323</v>
      </c>
      <c r="C85" s="1822"/>
      <c r="D85" s="908">
        <f>D36</f>
        <v>61393176</v>
      </c>
      <c r="E85" s="908"/>
      <c r="F85" s="908">
        <f>F36</f>
        <v>448591</v>
      </c>
      <c r="G85" s="2233">
        <f>SUM(D85:F85)</f>
        <v>61841767</v>
      </c>
      <c r="H85" s="1793"/>
      <c r="I85" s="1793"/>
    </row>
    <row r="86" spans="1:9" ht="15" customHeight="1" x14ac:dyDescent="0.2">
      <c r="A86" s="684" t="s">
        <v>210</v>
      </c>
      <c r="B86" s="677" t="s">
        <v>74</v>
      </c>
      <c r="C86" s="874"/>
      <c r="D86" s="874"/>
      <c r="E86" s="874"/>
      <c r="F86" s="874"/>
      <c r="G86" s="906"/>
      <c r="H86" s="1092"/>
      <c r="I86" s="1092"/>
    </row>
    <row r="87" spans="1:9" ht="15" customHeight="1" x14ac:dyDescent="0.2">
      <c r="A87" s="883"/>
      <c r="B87" s="1337" t="s">
        <v>324</v>
      </c>
      <c r="C87" s="885">
        <f>C38</f>
        <v>6650000</v>
      </c>
      <c r="D87" s="885">
        <f t="shared" ref="D87:F87" si="13">D38</f>
        <v>0</v>
      </c>
      <c r="E87" s="885">
        <f t="shared" si="13"/>
        <v>1300000</v>
      </c>
      <c r="F87" s="885">
        <f t="shared" si="13"/>
        <v>0</v>
      </c>
      <c r="G87" s="943">
        <f>SUM(C87:F87)</f>
        <v>7950000</v>
      </c>
      <c r="H87" s="1092"/>
      <c r="I87" s="1092"/>
    </row>
    <row r="88" spans="1:9" ht="15" customHeight="1" x14ac:dyDescent="0.2">
      <c r="A88" s="876"/>
      <c r="B88" s="941" t="s">
        <v>325</v>
      </c>
      <c r="C88" s="874">
        <f>C39</f>
        <v>6650000</v>
      </c>
      <c r="D88" s="874"/>
      <c r="E88" s="874">
        <f>E39</f>
        <v>1300000</v>
      </c>
      <c r="F88" s="874"/>
      <c r="G88" s="906">
        <f>SUM(C88:F88)</f>
        <v>7950000</v>
      </c>
      <c r="H88" s="1092"/>
      <c r="I88" s="1092"/>
    </row>
    <row r="89" spans="1:9" s="477" customFormat="1" ht="15" customHeight="1" thickBot="1" x14ac:dyDescent="0.25">
      <c r="A89" s="879"/>
      <c r="B89" s="639" t="s">
        <v>323</v>
      </c>
      <c r="C89" s="881">
        <f>C40</f>
        <v>3949118</v>
      </c>
      <c r="D89" s="881"/>
      <c r="E89" s="881">
        <f>SUM(E40)</f>
        <v>400000</v>
      </c>
      <c r="F89" s="881"/>
      <c r="G89" s="2233">
        <f>SUM(C89:F89)</f>
        <v>4349118</v>
      </c>
      <c r="H89" s="1793"/>
      <c r="I89" s="1793"/>
    </row>
    <row r="90" spans="1:9" ht="15" customHeight="1" x14ac:dyDescent="0.2">
      <c r="A90" s="684" t="s">
        <v>209</v>
      </c>
      <c r="B90" s="677" t="s">
        <v>3</v>
      </c>
      <c r="C90" s="874"/>
      <c r="D90" s="874"/>
      <c r="E90" s="874"/>
      <c r="F90" s="874"/>
      <c r="G90" s="906"/>
      <c r="H90" s="1092"/>
      <c r="I90" s="1092"/>
    </row>
    <row r="91" spans="1:9" ht="15" customHeight="1" x14ac:dyDescent="0.2">
      <c r="A91" s="883"/>
      <c r="B91" s="1337" t="s">
        <v>324</v>
      </c>
      <c r="C91" s="885">
        <f>C42</f>
        <v>185000</v>
      </c>
      <c r="D91" s="885">
        <f t="shared" ref="D91:F91" si="14">D42</f>
        <v>0</v>
      </c>
      <c r="E91" s="885">
        <f t="shared" si="14"/>
        <v>0</v>
      </c>
      <c r="F91" s="885">
        <f t="shared" si="14"/>
        <v>0</v>
      </c>
      <c r="G91" s="943">
        <f>SUM(C91:F91)</f>
        <v>185000</v>
      </c>
      <c r="H91" s="1092"/>
      <c r="I91" s="1092"/>
    </row>
    <row r="92" spans="1:9" ht="15" customHeight="1" x14ac:dyDescent="0.2">
      <c r="A92" s="1807"/>
      <c r="B92" s="1337" t="s">
        <v>325</v>
      </c>
      <c r="C92" s="885">
        <f>C43</f>
        <v>185000</v>
      </c>
      <c r="D92" s="885"/>
      <c r="E92" s="885"/>
      <c r="F92" s="885"/>
      <c r="G92" s="912">
        <f>SUM(C92:F92)</f>
        <v>185000</v>
      </c>
      <c r="H92" s="1092"/>
      <c r="I92" s="1092"/>
    </row>
    <row r="93" spans="1:9" s="477" customFormat="1" ht="15" customHeight="1" thickBot="1" x14ac:dyDescent="0.25">
      <c r="A93" s="1796"/>
      <c r="B93" s="886" t="s">
        <v>323</v>
      </c>
      <c r="C93" s="946">
        <f>C44</f>
        <v>28027</v>
      </c>
      <c r="D93" s="946"/>
      <c r="E93" s="946">
        <f>SUM(E44)</f>
        <v>0</v>
      </c>
      <c r="F93" s="946"/>
      <c r="G93" s="913">
        <f>SUM(C93:F93)</f>
        <v>28027</v>
      </c>
      <c r="H93" s="1793"/>
      <c r="I93" s="1793"/>
    </row>
    <row r="94" spans="1:9" ht="15" customHeight="1" x14ac:dyDescent="0.2">
      <c r="A94" s="2791" t="s">
        <v>72</v>
      </c>
      <c r="B94" s="2792"/>
      <c r="C94" s="930"/>
      <c r="D94" s="930"/>
      <c r="E94" s="930"/>
      <c r="F94" s="930"/>
      <c r="G94" s="1815"/>
      <c r="H94" s="1092"/>
      <c r="I94" s="1092"/>
    </row>
    <row r="95" spans="1:9" ht="15" customHeight="1" x14ac:dyDescent="0.2">
      <c r="A95" s="1816"/>
      <c r="B95" s="933" t="s">
        <v>324</v>
      </c>
      <c r="C95" s="2085">
        <f t="shared" ref="C95:G97" si="15">C83+C87+C91</f>
        <v>6835000</v>
      </c>
      <c r="D95" s="2085">
        <f t="shared" si="15"/>
        <v>61764000</v>
      </c>
      <c r="E95" s="2085">
        <f t="shared" si="15"/>
        <v>1300000</v>
      </c>
      <c r="F95" s="2085">
        <f t="shared" si="15"/>
        <v>0</v>
      </c>
      <c r="G95" s="2086">
        <f t="shared" si="15"/>
        <v>69899000</v>
      </c>
      <c r="H95" s="1092"/>
      <c r="I95" s="1092"/>
    </row>
    <row r="96" spans="1:9" ht="15" customHeight="1" x14ac:dyDescent="0.2">
      <c r="A96" s="951"/>
      <c r="B96" s="918" t="s">
        <v>325</v>
      </c>
      <c r="C96" s="2087">
        <f t="shared" si="15"/>
        <v>6835000</v>
      </c>
      <c r="D96" s="2087">
        <f t="shared" si="15"/>
        <v>69280935</v>
      </c>
      <c r="E96" s="2087">
        <f t="shared" si="15"/>
        <v>1300000</v>
      </c>
      <c r="F96" s="2087">
        <f t="shared" si="15"/>
        <v>448591</v>
      </c>
      <c r="G96" s="2088">
        <f t="shared" si="15"/>
        <v>77864526</v>
      </c>
      <c r="H96" s="1092"/>
      <c r="I96" s="1092"/>
    </row>
    <row r="97" spans="1:9" s="477" customFormat="1" ht="15" customHeight="1" x14ac:dyDescent="0.2">
      <c r="A97" s="2101"/>
      <c r="B97" s="2091" t="s">
        <v>323</v>
      </c>
      <c r="C97" s="2109">
        <f t="shared" si="15"/>
        <v>3977145</v>
      </c>
      <c r="D97" s="2109">
        <f t="shared" si="15"/>
        <v>61393176</v>
      </c>
      <c r="E97" s="2109">
        <f t="shared" si="15"/>
        <v>400000</v>
      </c>
      <c r="F97" s="2109">
        <f t="shared" si="15"/>
        <v>448591</v>
      </c>
      <c r="G97" s="2110">
        <f t="shared" si="15"/>
        <v>66218912</v>
      </c>
      <c r="H97" s="1793"/>
      <c r="I97" s="1793"/>
    </row>
    <row r="98" spans="1:9" s="477" customFormat="1" ht="15" customHeight="1" thickBot="1" x14ac:dyDescent="0.25">
      <c r="A98" s="2235"/>
      <c r="B98" s="2094" t="s">
        <v>389</v>
      </c>
      <c r="C98" s="2236">
        <f>C97/C96</f>
        <v>0.58187929773226044</v>
      </c>
      <c r="D98" s="2236">
        <f t="shared" ref="D98:G98" si="16">D97/D96</f>
        <v>0.88614820224351765</v>
      </c>
      <c r="E98" s="2236"/>
      <c r="F98" s="2236">
        <f>F97/F96</f>
        <v>1</v>
      </c>
      <c r="G98" s="2552">
        <f t="shared" si="16"/>
        <v>0.85043748933885499</v>
      </c>
      <c r="H98" s="2553"/>
      <c r="I98" s="1793"/>
    </row>
    <row r="99" spans="1:9" ht="15" customHeight="1" x14ac:dyDescent="0.2">
      <c r="A99" s="715"/>
      <c r="B99" s="717"/>
      <c r="C99" s="1092"/>
      <c r="D99" s="1092"/>
      <c r="E99" s="1092"/>
      <c r="F99" s="1092"/>
      <c r="G99" s="1092"/>
      <c r="H99" s="1092"/>
      <c r="I99" s="1092"/>
    </row>
    <row r="100" spans="1:9" x14ac:dyDescent="0.2">
      <c r="A100" s="722"/>
      <c r="B100" s="719"/>
      <c r="C100" s="719"/>
      <c r="D100" s="719"/>
      <c r="E100" s="719"/>
      <c r="F100" s="719"/>
      <c r="G100" s="656"/>
      <c r="H100" s="656"/>
      <c r="I100" s="656"/>
    </row>
    <row r="101" spans="1:9" x14ac:dyDescent="0.2">
      <c r="A101" s="715"/>
      <c r="B101" s="717"/>
      <c r="C101" s="717"/>
      <c r="D101" s="717"/>
      <c r="E101" s="717"/>
      <c r="F101" s="717"/>
      <c r="G101" s="656"/>
      <c r="H101" s="656"/>
      <c r="I101" s="656"/>
    </row>
    <row r="102" spans="1:9" x14ac:dyDescent="0.2">
      <c r="A102" s="715"/>
      <c r="B102" s="717"/>
      <c r="C102" s="717"/>
      <c r="D102" s="717"/>
      <c r="E102" s="717"/>
      <c r="F102" s="717"/>
      <c r="G102" s="656"/>
      <c r="H102" s="656"/>
      <c r="I102" s="656"/>
    </row>
    <row r="103" spans="1:9" x14ac:dyDescent="0.2">
      <c r="A103" s="722"/>
      <c r="B103" s="720"/>
      <c r="C103" s="720"/>
      <c r="D103" s="720"/>
      <c r="E103" s="720"/>
      <c r="F103" s="720"/>
      <c r="G103" s="656"/>
      <c r="H103" s="656"/>
      <c r="I103" s="656"/>
    </row>
  </sheetData>
  <mergeCells count="8">
    <mergeCell ref="A94:B94"/>
    <mergeCell ref="A1:G1"/>
    <mergeCell ref="A51:G51"/>
    <mergeCell ref="A53:B53"/>
    <mergeCell ref="A81:B81"/>
    <mergeCell ref="A26:B26"/>
    <mergeCell ref="A45:B45"/>
    <mergeCell ref="A74:B74"/>
  </mergeCells>
  <phoneticPr fontId="3" type="noConversion"/>
  <pageMargins left="0.7" right="0.7" top="0.75" bottom="0.75" header="0.3" footer="0.3"/>
  <pageSetup paperSize="9" scale="33" orientation="landscape" r:id="rId1"/>
  <headerFooter alignWithMargins="0">
    <oddHeader>&amp;A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K96"/>
  <sheetViews>
    <sheetView topLeftCell="B1" workbookViewId="0">
      <selection activeCell="J9" sqref="J9"/>
    </sheetView>
  </sheetViews>
  <sheetFormatPr defaultRowHeight="12.75" x14ac:dyDescent="0.2"/>
  <cols>
    <col min="1" max="1" width="0.85546875" style="3" hidden="1" customWidth="1"/>
    <col min="2" max="2" width="0.85546875" style="4" customWidth="1"/>
    <col min="3" max="3" width="20.7109375" style="4" customWidth="1"/>
    <col min="4" max="4" width="10.5703125" bestFit="1" customWidth="1"/>
    <col min="5" max="5" width="7.5703125" customWidth="1"/>
    <col min="6" max="6" width="8.7109375" customWidth="1"/>
    <col min="7" max="7" width="61.140625" style="1" customWidth="1"/>
    <col min="8" max="8" width="22.7109375" customWidth="1"/>
    <col min="9" max="9" width="14.42578125" customWidth="1"/>
    <col min="10" max="10" width="16.28515625" customWidth="1"/>
    <col min="11" max="11" width="8.85546875" style="1" customWidth="1"/>
  </cols>
  <sheetData>
    <row r="1" spans="1:11" ht="20.25" thickBot="1" x14ac:dyDescent="0.4">
      <c r="A1" s="27" t="s">
        <v>20</v>
      </c>
      <c r="B1" s="27"/>
      <c r="C1" s="2710" t="s">
        <v>550</v>
      </c>
      <c r="D1" s="2711"/>
      <c r="E1" s="2711"/>
      <c r="F1" s="2711"/>
      <c r="G1" s="2711"/>
      <c r="H1" s="2711"/>
      <c r="I1" s="2711"/>
      <c r="J1" s="2712"/>
      <c r="K1" s="68"/>
    </row>
    <row r="2" spans="1:11" ht="20.25" thickBot="1" x14ac:dyDescent="0.4">
      <c r="A2" s="27"/>
      <c r="B2" s="27"/>
      <c r="C2" s="131"/>
      <c r="D2" s="73"/>
      <c r="E2" s="73"/>
      <c r="F2" s="74"/>
      <c r="G2" s="86"/>
      <c r="H2" s="75"/>
      <c r="I2" s="75"/>
      <c r="J2" s="132"/>
      <c r="K2" s="68"/>
    </row>
    <row r="3" spans="1:11" ht="16.5" thickBot="1" x14ac:dyDescent="0.3">
      <c r="A3" s="4"/>
      <c r="C3" s="76"/>
      <c r="D3" s="326" t="s">
        <v>4</v>
      </c>
      <c r="E3" s="326"/>
      <c r="F3" s="77"/>
      <c r="G3" s="70"/>
      <c r="H3" s="326" t="s">
        <v>84</v>
      </c>
      <c r="I3" s="326"/>
      <c r="J3" s="77"/>
      <c r="K3" s="68"/>
    </row>
    <row r="4" spans="1:11" ht="3" customHeight="1" thickBot="1" x14ac:dyDescent="0.3">
      <c r="A4" s="4"/>
      <c r="C4" s="80"/>
      <c r="D4" s="81"/>
      <c r="E4" s="81"/>
      <c r="F4" s="82"/>
      <c r="G4" s="85"/>
      <c r="H4" s="81"/>
      <c r="I4" s="299"/>
      <c r="J4" s="41"/>
      <c r="K4" s="68"/>
    </row>
    <row r="5" spans="1:11" ht="15.75" thickBot="1" x14ac:dyDescent="0.3">
      <c r="A5" s="4"/>
      <c r="C5" s="1904"/>
      <c r="D5" s="1905" t="s">
        <v>333</v>
      </c>
      <c r="E5" s="1905"/>
      <c r="F5" s="1906"/>
      <c r="G5" s="479"/>
      <c r="H5" s="1905" t="s">
        <v>333</v>
      </c>
      <c r="I5" s="1905" t="s">
        <v>614</v>
      </c>
      <c r="J5" s="1906" t="s">
        <v>323</v>
      </c>
      <c r="K5" s="68"/>
    </row>
    <row r="6" spans="1:11" ht="15" customHeight="1" x14ac:dyDescent="0.25">
      <c r="A6" s="4"/>
      <c r="C6" s="130"/>
      <c r="D6" s="170"/>
      <c r="E6" s="170"/>
      <c r="F6" s="296"/>
      <c r="G6" s="130" t="s">
        <v>368</v>
      </c>
      <c r="H6" s="625">
        <v>1680000</v>
      </c>
      <c r="I6" s="625">
        <v>1680000</v>
      </c>
      <c r="J6" s="296">
        <f>416908+370965+1499100</f>
        <v>2286973</v>
      </c>
      <c r="K6" s="68"/>
    </row>
    <row r="7" spans="1:11" s="1778" customFormat="1" ht="15" customHeight="1" x14ac:dyDescent="0.25">
      <c r="A7" s="4"/>
      <c r="B7" s="4"/>
      <c r="C7" s="130"/>
      <c r="D7" s="170"/>
      <c r="E7" s="170"/>
      <c r="F7" s="296"/>
      <c r="G7" s="130" t="s">
        <v>615</v>
      </c>
      <c r="H7" s="625"/>
      <c r="I7" s="625">
        <v>944000</v>
      </c>
      <c r="J7" s="296">
        <v>934722</v>
      </c>
      <c r="K7" s="68"/>
    </row>
    <row r="8" spans="1:11" s="1093" customFormat="1" ht="15" customHeight="1" x14ac:dyDescent="0.25">
      <c r="A8" s="4"/>
      <c r="B8" s="4"/>
      <c r="C8" s="130"/>
      <c r="D8" s="170"/>
      <c r="E8" s="170"/>
      <c r="F8" s="296"/>
      <c r="G8" s="130" t="s">
        <v>636</v>
      </c>
      <c r="H8" s="625">
        <v>1000000</v>
      </c>
      <c r="I8" s="625">
        <v>1000000</v>
      </c>
      <c r="J8" s="296">
        <v>394650</v>
      </c>
      <c r="K8" s="68"/>
    </row>
    <row r="9" spans="1:11" ht="15" customHeight="1" x14ac:dyDescent="0.25">
      <c r="A9" s="4"/>
      <c r="C9" s="130"/>
      <c r="D9" s="170"/>
      <c r="E9" s="170"/>
      <c r="F9" s="296"/>
      <c r="G9" s="358" t="s">
        <v>444</v>
      </c>
      <c r="H9" s="1009">
        <v>500000</v>
      </c>
      <c r="I9" s="1009">
        <v>500000</v>
      </c>
      <c r="J9" s="296">
        <f>134259+99216+164260</f>
        <v>397735</v>
      </c>
      <c r="K9" s="68"/>
    </row>
    <row r="10" spans="1:11" ht="15" customHeight="1" x14ac:dyDescent="0.25">
      <c r="A10" s="4"/>
      <c r="C10" s="130"/>
      <c r="D10" s="170"/>
      <c r="E10" s="170"/>
      <c r="F10" s="296"/>
      <c r="G10" s="130" t="s">
        <v>569</v>
      </c>
      <c r="H10" s="1009">
        <v>300000</v>
      </c>
      <c r="I10" s="1009">
        <v>300000</v>
      </c>
      <c r="J10" s="296">
        <v>19100</v>
      </c>
      <c r="K10" s="68"/>
    </row>
    <row r="11" spans="1:11" ht="15" customHeight="1" x14ac:dyDescent="0.25">
      <c r="A11" s="4"/>
      <c r="C11" s="130"/>
      <c r="D11" s="169"/>
      <c r="E11" s="169"/>
      <c r="F11" s="297"/>
      <c r="G11" s="334" t="s">
        <v>567</v>
      </c>
      <c r="H11" s="859">
        <v>210000</v>
      </c>
      <c r="I11" s="859">
        <v>210000</v>
      </c>
      <c r="J11" s="296">
        <v>424970</v>
      </c>
      <c r="K11" s="68"/>
    </row>
    <row r="12" spans="1:11" ht="15" customHeight="1" x14ac:dyDescent="0.25">
      <c r="A12" s="4"/>
      <c r="B12" s="206"/>
      <c r="C12" s="354"/>
      <c r="D12" s="169"/>
      <c r="E12" s="169"/>
      <c r="F12" s="297"/>
      <c r="G12" s="334" t="s">
        <v>650</v>
      </c>
      <c r="H12" s="859">
        <v>800000</v>
      </c>
      <c r="I12" s="859">
        <v>800000</v>
      </c>
      <c r="J12" s="296">
        <v>299900</v>
      </c>
      <c r="K12" s="1970"/>
    </row>
    <row r="13" spans="1:11" s="1857" customFormat="1" ht="15" customHeight="1" x14ac:dyDescent="0.25">
      <c r="A13" s="4"/>
      <c r="B13" s="206"/>
      <c r="C13" s="2526"/>
      <c r="D13" s="169"/>
      <c r="E13" s="169"/>
      <c r="F13" s="1969"/>
      <c r="G13" s="334" t="s">
        <v>635</v>
      </c>
      <c r="H13" s="859"/>
      <c r="I13" s="859">
        <v>779899</v>
      </c>
      <c r="J13" s="296">
        <v>779899</v>
      </c>
      <c r="K13" s="1970"/>
    </row>
    <row r="14" spans="1:11" ht="15" customHeight="1" x14ac:dyDescent="0.25">
      <c r="A14" s="4"/>
      <c r="B14" s="206"/>
      <c r="C14" s="2526"/>
      <c r="D14" s="1869"/>
      <c r="E14" s="1869"/>
      <c r="F14" s="297"/>
      <c r="G14" s="2527" t="s">
        <v>568</v>
      </c>
      <c r="H14" s="2528">
        <v>100000</v>
      </c>
      <c r="I14" s="2528">
        <v>100000</v>
      </c>
      <c r="J14" s="296">
        <v>200960</v>
      </c>
      <c r="K14" s="68"/>
    </row>
    <row r="15" spans="1:11" s="2279" customFormat="1" ht="15" customHeight="1" thickBot="1" x14ac:dyDescent="0.3">
      <c r="A15" s="4"/>
      <c r="B15" s="2532"/>
      <c r="C15" s="2531"/>
      <c r="D15" s="360"/>
      <c r="E15" s="360"/>
      <c r="F15" s="2530"/>
      <c r="G15" s="2529" t="s">
        <v>1228</v>
      </c>
      <c r="H15" s="866"/>
      <c r="I15" s="866">
        <v>692000</v>
      </c>
      <c r="J15" s="352">
        <v>692000</v>
      </c>
      <c r="K15" s="68"/>
    </row>
    <row r="16" spans="1:11" ht="15" customHeight="1" thickBot="1" x14ac:dyDescent="0.3">
      <c r="A16"/>
      <c r="B16" s="279"/>
      <c r="C16" s="78" t="s">
        <v>33</v>
      </c>
      <c r="D16" s="298">
        <f>SUM(D6:D12)</f>
        <v>0</v>
      </c>
      <c r="E16" s="166">
        <f>SUM(E6:E12)</f>
        <v>0</v>
      </c>
      <c r="F16" s="393"/>
      <c r="G16" s="327"/>
      <c r="H16" s="867">
        <f>SUM(H6:H14)</f>
        <v>4590000</v>
      </c>
      <c r="I16" s="300">
        <f>SUM(I6:I15)</f>
        <v>7005899</v>
      </c>
      <c r="J16" s="161">
        <f>SUM(J6:J15)</f>
        <v>6430909</v>
      </c>
      <c r="K16" s="68"/>
    </row>
    <row r="17" spans="1:11" ht="15" customHeight="1" thickBot="1" x14ac:dyDescent="0.3">
      <c r="A17"/>
      <c r="B17"/>
      <c r="C17" s="301" t="s">
        <v>334</v>
      </c>
      <c r="D17" s="203"/>
      <c r="E17" s="167"/>
      <c r="F17" s="168"/>
      <c r="G17" s="302"/>
      <c r="H17" s="627">
        <f>SUM(H16+D16)</f>
        <v>4590000</v>
      </c>
      <c r="I17" s="329">
        <f>I16</f>
        <v>7005899</v>
      </c>
      <c r="J17" s="162">
        <f>J16</f>
        <v>6430909</v>
      </c>
      <c r="K17" s="68"/>
    </row>
    <row r="18" spans="1:11" ht="0.2" customHeight="1" thickBot="1" x14ac:dyDescent="0.3">
      <c r="A18"/>
      <c r="B18"/>
      <c r="C18" s="167" t="s">
        <v>335</v>
      </c>
      <c r="D18" s="203"/>
      <c r="E18" s="167"/>
      <c r="F18" s="168"/>
      <c r="G18" s="302"/>
      <c r="H18" s="168"/>
      <c r="I18" s="329">
        <f>SUM(I16+E16)</f>
        <v>7005899</v>
      </c>
      <c r="J18" s="162">
        <f>SUM(E16+I16)</f>
        <v>7005899</v>
      </c>
      <c r="K18" s="68"/>
    </row>
    <row r="19" spans="1:11" s="494" customFormat="1" ht="0.2" customHeight="1" thickBot="1" x14ac:dyDescent="0.3">
      <c r="A19" s="486" t="s">
        <v>5</v>
      </c>
      <c r="B19" s="486"/>
      <c r="C19" s="487" t="s">
        <v>394</v>
      </c>
      <c r="D19" s="488"/>
      <c r="E19" s="487"/>
      <c r="F19" s="489"/>
      <c r="G19" s="490"/>
      <c r="H19" s="489"/>
      <c r="I19" s="491"/>
      <c r="J19" s="492">
        <f>SUM(J16+F16)</f>
        <v>6430909</v>
      </c>
      <c r="K19" s="493"/>
    </row>
    <row r="20" spans="1:11" ht="15" customHeight="1" thickBot="1" x14ac:dyDescent="0.3">
      <c r="A20"/>
      <c r="B20"/>
      <c r="C20" s="20"/>
      <c r="D20" s="21"/>
      <c r="E20" s="21"/>
      <c r="F20" s="6"/>
      <c r="H20" s="588"/>
      <c r="J20" s="1907">
        <f>SUM(J19/J18)</f>
        <v>0.91792773489883306</v>
      </c>
      <c r="K20" s="1908"/>
    </row>
    <row r="21" spans="1:11" ht="15" customHeight="1" x14ac:dyDescent="0.2">
      <c r="C21"/>
      <c r="D21" s="1"/>
      <c r="E21" s="1"/>
      <c r="F21" s="17"/>
      <c r="G21"/>
    </row>
    <row r="22" spans="1:11" ht="15" customHeight="1" x14ac:dyDescent="0.2">
      <c r="A22" s="5"/>
      <c r="B22" s="5"/>
    </row>
    <row r="23" spans="1:11" ht="15" customHeight="1" x14ac:dyDescent="0.2">
      <c r="A23" s="7"/>
      <c r="B23" s="7"/>
      <c r="C23" s="5"/>
    </row>
    <row r="24" spans="1:11" x14ac:dyDescent="0.2">
      <c r="A24" s="7"/>
      <c r="B24" s="7"/>
      <c r="C24" s="7"/>
    </row>
    <row r="25" spans="1:11" x14ac:dyDescent="0.2">
      <c r="A25" s="7"/>
      <c r="B25" s="7"/>
      <c r="C25" s="7"/>
    </row>
    <row r="26" spans="1:11" x14ac:dyDescent="0.2">
      <c r="A26" s="7"/>
      <c r="B26" s="7"/>
      <c r="C26" s="7"/>
    </row>
    <row r="27" spans="1:11" x14ac:dyDescent="0.2">
      <c r="A27" s="7"/>
      <c r="B27" s="7"/>
      <c r="C27" s="7"/>
    </row>
    <row r="28" spans="1:11" x14ac:dyDescent="0.2">
      <c r="A28" s="7"/>
      <c r="B28" s="7"/>
      <c r="C28" s="7"/>
    </row>
    <row r="29" spans="1:11" x14ac:dyDescent="0.2">
      <c r="A29" s="7"/>
      <c r="B29" s="7"/>
      <c r="C29" s="7"/>
    </row>
    <row r="30" spans="1:11" x14ac:dyDescent="0.2">
      <c r="A30" s="7"/>
      <c r="B30" s="7"/>
      <c r="C30" s="7"/>
    </row>
    <row r="31" spans="1:11" x14ac:dyDescent="0.2">
      <c r="A31" s="7"/>
      <c r="B31" s="7"/>
      <c r="C31" s="7"/>
    </row>
    <row r="32" spans="1:11" x14ac:dyDescent="0.2">
      <c r="A32" s="7"/>
      <c r="B32" s="7"/>
      <c r="C32" s="7"/>
    </row>
    <row r="33" spans="1:11" x14ac:dyDescent="0.2">
      <c r="A33" s="7"/>
      <c r="B33" s="7"/>
      <c r="C33" s="7"/>
    </row>
    <row r="34" spans="1:11" x14ac:dyDescent="0.2">
      <c r="A34" s="7"/>
      <c r="B34" s="7"/>
      <c r="C34" s="7"/>
    </row>
    <row r="35" spans="1:11" x14ac:dyDescent="0.2">
      <c r="A35" s="7"/>
      <c r="B35" s="7"/>
      <c r="C35" s="7"/>
    </row>
    <row r="36" spans="1:11" x14ac:dyDescent="0.2">
      <c r="A36" s="7"/>
      <c r="B36" s="7"/>
      <c r="C36" s="7"/>
    </row>
    <row r="37" spans="1:11" x14ac:dyDescent="0.2">
      <c r="A37" s="7"/>
      <c r="B37" s="7"/>
      <c r="C37" s="7"/>
    </row>
    <row r="38" spans="1:11" x14ac:dyDescent="0.2">
      <c r="A38" s="7"/>
      <c r="B38" s="7"/>
      <c r="C38" s="7"/>
    </row>
    <row r="39" spans="1:11" x14ac:dyDescent="0.2">
      <c r="A39" s="7"/>
      <c r="B39" s="7"/>
      <c r="C39" s="7"/>
    </row>
    <row r="40" spans="1:11" x14ac:dyDescent="0.2">
      <c r="A40" s="7"/>
      <c r="B40" s="7"/>
      <c r="C40" s="7"/>
    </row>
    <row r="41" spans="1:11" x14ac:dyDescent="0.2">
      <c r="A41" s="6"/>
      <c r="B41" s="6"/>
      <c r="C41" s="7"/>
    </row>
    <row r="42" spans="1:11" x14ac:dyDescent="0.2">
      <c r="A42" s="1"/>
      <c r="B42" s="1"/>
      <c r="C42" s="6"/>
    </row>
    <row r="43" spans="1:11" x14ac:dyDescent="0.2">
      <c r="A43" s="18"/>
      <c r="B43" s="18"/>
      <c r="C43" s="1"/>
    </row>
    <row r="44" spans="1:11" x14ac:dyDescent="0.2">
      <c r="A44" s="18"/>
      <c r="B44" s="18"/>
      <c r="C44" s="18"/>
    </row>
    <row r="45" spans="1:11" x14ac:dyDescent="0.2">
      <c r="A45" s="18"/>
      <c r="B45" s="18"/>
      <c r="C45" s="18"/>
    </row>
    <row r="46" spans="1:11" s="2" customFormat="1" ht="15.75" x14ac:dyDescent="0.25">
      <c r="A46" s="19"/>
      <c r="B46" s="19"/>
      <c r="C46" s="18"/>
      <c r="D46"/>
      <c r="E46"/>
      <c r="F46"/>
      <c r="G46" s="1"/>
      <c r="H46"/>
      <c r="I46"/>
      <c r="J46"/>
      <c r="K46" s="1"/>
    </row>
    <row r="47" spans="1:11" ht="15.75" x14ac:dyDescent="0.25">
      <c r="A47" s="18"/>
      <c r="B47" s="18"/>
      <c r="C47" s="19"/>
    </row>
    <row r="48" spans="1:11" x14ac:dyDescent="0.2">
      <c r="A48"/>
      <c r="B48"/>
      <c r="C48" s="18"/>
    </row>
    <row r="49" spans="1:11" x14ac:dyDescent="0.2">
      <c r="A49"/>
      <c r="B49"/>
      <c r="C49"/>
    </row>
    <row r="50" spans="1:11" x14ac:dyDescent="0.2">
      <c r="A50"/>
      <c r="B50"/>
      <c r="C50"/>
    </row>
    <row r="51" spans="1:11" x14ac:dyDescent="0.2">
      <c r="A51"/>
      <c r="B51"/>
      <c r="C51"/>
    </row>
    <row r="52" spans="1:11" x14ac:dyDescent="0.2">
      <c r="A52"/>
      <c r="B52"/>
      <c r="C52"/>
    </row>
    <row r="53" spans="1:11" x14ac:dyDescent="0.2">
      <c r="A53" s="18"/>
      <c r="B53" s="18"/>
      <c r="C53"/>
    </row>
    <row r="54" spans="1:11" x14ac:dyDescent="0.2">
      <c r="A54" s="18"/>
      <c r="B54" s="18"/>
      <c r="C54" s="18"/>
    </row>
    <row r="55" spans="1:11" ht="15.75" x14ac:dyDescent="0.25">
      <c r="A55" s="18"/>
      <c r="B55" s="18"/>
      <c r="C55" s="18"/>
      <c r="K55" s="2"/>
    </row>
    <row r="56" spans="1:11" x14ac:dyDescent="0.2">
      <c r="A56" s="18"/>
      <c r="B56" s="18"/>
      <c r="C56" s="18"/>
    </row>
    <row r="57" spans="1:11" x14ac:dyDescent="0.2">
      <c r="A57" s="18"/>
      <c r="B57" s="18"/>
      <c r="C57" s="18"/>
    </row>
    <row r="58" spans="1:11" x14ac:dyDescent="0.2">
      <c r="A58" s="4"/>
      <c r="C58" s="18"/>
    </row>
    <row r="59" spans="1:11" x14ac:dyDescent="0.2">
      <c r="A59" s="4"/>
    </row>
    <row r="60" spans="1:11" x14ac:dyDescent="0.2">
      <c r="A60" s="4"/>
    </row>
    <row r="61" spans="1:11" x14ac:dyDescent="0.2">
      <c r="A61" s="24"/>
    </row>
    <row r="62" spans="1:11" x14ac:dyDescent="0.2">
      <c r="A62" s="24"/>
    </row>
    <row r="63" spans="1:11" x14ac:dyDescent="0.2">
      <c r="A63" s="24"/>
    </row>
    <row r="64" spans="1:11" x14ac:dyDescent="0.2">
      <c r="A64" s="24"/>
    </row>
    <row r="65" spans="1:1" x14ac:dyDescent="0.2">
      <c r="A65" s="24"/>
    </row>
    <row r="66" spans="1:1" x14ac:dyDescent="0.2">
      <c r="A66" s="24"/>
    </row>
    <row r="67" spans="1:1" x14ac:dyDescent="0.2">
      <c r="A67" s="24"/>
    </row>
    <row r="68" spans="1:1" x14ac:dyDescent="0.2">
      <c r="A68" s="24"/>
    </row>
    <row r="69" spans="1:1" x14ac:dyDescent="0.2">
      <c r="A69" s="24"/>
    </row>
    <row r="70" spans="1:1" x14ac:dyDescent="0.2">
      <c r="A70" s="24"/>
    </row>
    <row r="71" spans="1:1" x14ac:dyDescent="0.2">
      <c r="A71" s="24"/>
    </row>
    <row r="72" spans="1:1" x14ac:dyDescent="0.2">
      <c r="A72" s="24"/>
    </row>
    <row r="73" spans="1:1" x14ac:dyDescent="0.2">
      <c r="A73" s="24"/>
    </row>
    <row r="74" spans="1:1" x14ac:dyDescent="0.2">
      <c r="A74" s="24"/>
    </row>
    <row r="75" spans="1:1" x14ac:dyDescent="0.2">
      <c r="A75" s="24"/>
    </row>
    <row r="76" spans="1:1" x14ac:dyDescent="0.2">
      <c r="A76" s="24"/>
    </row>
    <row r="77" spans="1:1" x14ac:dyDescent="0.2">
      <c r="A77" s="24"/>
    </row>
    <row r="78" spans="1:1" x14ac:dyDescent="0.2">
      <c r="A78" s="24"/>
    </row>
    <row r="79" spans="1:1" x14ac:dyDescent="0.2">
      <c r="A79" s="24"/>
    </row>
    <row r="80" spans="1:1" x14ac:dyDescent="0.2">
      <c r="A80" s="24"/>
    </row>
    <row r="81" spans="1:1" x14ac:dyDescent="0.2">
      <c r="A81" s="24"/>
    </row>
    <row r="82" spans="1:1" x14ac:dyDescent="0.2">
      <c r="A82" s="24"/>
    </row>
    <row r="83" spans="1:1" x14ac:dyDescent="0.2">
      <c r="A83" s="24"/>
    </row>
    <row r="84" spans="1:1" x14ac:dyDescent="0.2">
      <c r="A84" s="24"/>
    </row>
    <row r="85" spans="1:1" x14ac:dyDescent="0.2">
      <c r="A85" s="24"/>
    </row>
    <row r="86" spans="1:1" x14ac:dyDescent="0.2">
      <c r="A86" s="24"/>
    </row>
    <row r="87" spans="1:1" x14ac:dyDescent="0.2">
      <c r="A87" s="24"/>
    </row>
    <row r="88" spans="1:1" x14ac:dyDescent="0.2">
      <c r="A88" s="24"/>
    </row>
    <row r="89" spans="1:1" x14ac:dyDescent="0.2">
      <c r="A89" s="24"/>
    </row>
    <row r="90" spans="1:1" x14ac:dyDescent="0.2">
      <c r="A90" s="24"/>
    </row>
    <row r="91" spans="1:1" x14ac:dyDescent="0.2">
      <c r="A91" s="24"/>
    </row>
    <row r="92" spans="1:1" x14ac:dyDescent="0.2">
      <c r="A92" s="24"/>
    </row>
    <row r="93" spans="1:1" x14ac:dyDescent="0.2">
      <c r="A93" s="24"/>
    </row>
    <row r="94" spans="1:1" x14ac:dyDescent="0.2">
      <c r="A94" s="23"/>
    </row>
    <row r="95" spans="1:1" x14ac:dyDescent="0.2">
      <c r="A95" s="23"/>
    </row>
    <row r="96" spans="1:1" x14ac:dyDescent="0.2">
      <c r="A96" s="23"/>
    </row>
  </sheetData>
  <mergeCells count="1">
    <mergeCell ref="C1:J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Munka30">
    <pageSetUpPr fitToPage="1"/>
  </sheetPr>
  <dimension ref="A1:I97"/>
  <sheetViews>
    <sheetView workbookViewId="0">
      <selection sqref="A1:G45"/>
    </sheetView>
  </sheetViews>
  <sheetFormatPr defaultRowHeight="12.75" x14ac:dyDescent="0.2"/>
  <cols>
    <col min="1" max="1" width="17.42578125" style="242" customWidth="1"/>
    <col min="2" max="2" width="28.7109375" customWidth="1"/>
    <col min="3" max="3" width="18.5703125" bestFit="1" customWidth="1"/>
    <col min="4" max="4" width="16.42578125" customWidth="1"/>
    <col min="5" max="5" width="16" customWidth="1"/>
    <col min="6" max="6" width="15.42578125" customWidth="1"/>
    <col min="7" max="7" width="22.7109375" customWidth="1"/>
    <col min="9" max="9" width="10.5703125" bestFit="1" customWidth="1"/>
  </cols>
  <sheetData>
    <row r="1" spans="1:7" ht="30.75" customHeight="1" thickBot="1" x14ac:dyDescent="0.3">
      <c r="A1" s="2713" t="s">
        <v>551</v>
      </c>
      <c r="B1" s="2776"/>
      <c r="C1" s="2776"/>
      <c r="D1" s="2776"/>
      <c r="E1" s="2776"/>
      <c r="F1" s="2776"/>
      <c r="G1" s="2777"/>
    </row>
    <row r="2" spans="1:7" ht="0.75" customHeight="1" x14ac:dyDescent="0.25">
      <c r="A2" s="240"/>
      <c r="B2" s="30"/>
      <c r="G2" s="41"/>
    </row>
    <row r="3" spans="1:7" ht="0.75" customHeight="1" x14ac:dyDescent="0.2">
      <c r="A3" s="241"/>
      <c r="G3" s="41"/>
    </row>
    <row r="4" spans="1:7" ht="0.75" customHeight="1" x14ac:dyDescent="0.2">
      <c r="A4" s="241"/>
      <c r="G4" s="41"/>
    </row>
    <row r="5" spans="1:7" ht="27.75" customHeight="1" x14ac:dyDescent="0.2">
      <c r="A5" s="244" t="s">
        <v>200</v>
      </c>
      <c r="B5" s="870" t="s">
        <v>196</v>
      </c>
      <c r="C5" s="55" t="s">
        <v>36</v>
      </c>
      <c r="D5" s="55" t="s">
        <v>68</v>
      </c>
      <c r="E5" s="55" t="s">
        <v>69</v>
      </c>
      <c r="F5" s="55" t="s">
        <v>345</v>
      </c>
      <c r="G5" s="95" t="s">
        <v>33</v>
      </c>
    </row>
    <row r="6" spans="1:7" s="656" customFormat="1" ht="15" customHeight="1" x14ac:dyDescent="0.2">
      <c r="A6" s="937" t="s">
        <v>211</v>
      </c>
      <c r="B6" s="900" t="s">
        <v>212</v>
      </c>
      <c r="C6" s="901"/>
      <c r="D6" s="901"/>
      <c r="E6" s="901"/>
      <c r="F6" s="901"/>
      <c r="G6" s="906"/>
    </row>
    <row r="7" spans="1:7" s="656" customFormat="1" ht="15" customHeight="1" x14ac:dyDescent="0.2">
      <c r="A7" s="1336"/>
      <c r="B7" s="1838" t="s">
        <v>324</v>
      </c>
      <c r="C7" s="1746"/>
      <c r="D7" s="1746"/>
      <c r="E7" s="1746"/>
      <c r="F7" s="1746"/>
      <c r="G7" s="1805">
        <f t="shared" ref="G7:G20" si="0">SUM(C7:F7)</f>
        <v>0</v>
      </c>
    </row>
    <row r="8" spans="1:7" s="656" customFormat="1" ht="15" customHeight="1" x14ac:dyDescent="0.2">
      <c r="A8" s="940"/>
      <c r="B8" s="1823" t="s">
        <v>325</v>
      </c>
      <c r="C8" s="901"/>
      <c r="D8" s="901"/>
      <c r="E8" s="901"/>
      <c r="F8" s="901"/>
      <c r="G8" s="912">
        <f t="shared" si="0"/>
        <v>0</v>
      </c>
    </row>
    <row r="9" spans="1:7" s="637" customFormat="1" ht="15" customHeight="1" thickBot="1" x14ac:dyDescent="0.25">
      <c r="A9" s="638"/>
      <c r="B9" s="1824" t="s">
        <v>323</v>
      </c>
      <c r="C9" s="908"/>
      <c r="D9" s="908"/>
      <c r="E9" s="908"/>
      <c r="F9" s="908"/>
      <c r="G9" s="948">
        <f t="shared" ref="G9" si="1">SUM(C9:F9)</f>
        <v>0</v>
      </c>
    </row>
    <row r="10" spans="1:7" s="656" customFormat="1" ht="15" customHeight="1" x14ac:dyDescent="0.2">
      <c r="A10" s="676" t="s">
        <v>213</v>
      </c>
      <c r="B10" s="900" t="s">
        <v>214</v>
      </c>
      <c r="C10" s="901"/>
      <c r="D10" s="901"/>
      <c r="E10" s="901"/>
      <c r="F10" s="901"/>
      <c r="G10" s="912"/>
    </row>
    <row r="11" spans="1:7" s="656" customFormat="1" ht="15" customHeight="1" x14ac:dyDescent="0.2">
      <c r="A11" s="1336"/>
      <c r="B11" s="1838" t="s">
        <v>324</v>
      </c>
      <c r="C11" s="1746">
        <v>6070000</v>
      </c>
      <c r="D11" s="1746">
        <v>533000</v>
      </c>
      <c r="E11" s="1746">
        <v>26000</v>
      </c>
      <c r="F11" s="1746"/>
      <c r="G11" s="1805">
        <f t="shared" si="0"/>
        <v>6629000</v>
      </c>
    </row>
    <row r="12" spans="1:7" s="656" customFormat="1" ht="15" customHeight="1" x14ac:dyDescent="0.2">
      <c r="A12" s="940"/>
      <c r="B12" s="1823" t="s">
        <v>325</v>
      </c>
      <c r="C12" s="901">
        <v>6070000</v>
      </c>
      <c r="D12" s="901">
        <v>533000</v>
      </c>
      <c r="E12" s="901">
        <v>26000</v>
      </c>
      <c r="F12" s="901"/>
      <c r="G12" s="912">
        <f t="shared" si="0"/>
        <v>6629000</v>
      </c>
    </row>
    <row r="13" spans="1:7" s="637" customFormat="1" ht="15" customHeight="1" thickBot="1" x14ac:dyDescent="0.25">
      <c r="A13" s="638"/>
      <c r="B13" s="1824" t="s">
        <v>323</v>
      </c>
      <c r="C13" s="908">
        <v>5179264</v>
      </c>
      <c r="D13" s="908">
        <v>500024</v>
      </c>
      <c r="E13" s="908"/>
      <c r="F13" s="908"/>
      <c r="G13" s="904">
        <f t="shared" ref="G13" si="2">SUM(C13:F13)</f>
        <v>5679288</v>
      </c>
    </row>
    <row r="14" spans="1:7" s="656" customFormat="1" ht="15" customHeight="1" x14ac:dyDescent="0.2">
      <c r="A14" s="676" t="s">
        <v>215</v>
      </c>
      <c r="B14" s="900" t="s">
        <v>216</v>
      </c>
      <c r="C14" s="901"/>
      <c r="D14" s="901"/>
      <c r="E14" s="901"/>
      <c r="F14" s="901"/>
      <c r="G14" s="912"/>
    </row>
    <row r="15" spans="1:7" s="656" customFormat="1" ht="15" customHeight="1" x14ac:dyDescent="0.2">
      <c r="A15" s="1336"/>
      <c r="B15" s="1838" t="s">
        <v>324</v>
      </c>
      <c r="C15" s="1746"/>
      <c r="D15" s="1746"/>
      <c r="E15" s="1746">
        <v>1524000</v>
      </c>
      <c r="F15" s="1746">
        <f>'16.a.sz. melléklet'!I11</f>
        <v>250000</v>
      </c>
      <c r="G15" s="1805">
        <f t="shared" si="0"/>
        <v>1774000</v>
      </c>
    </row>
    <row r="16" spans="1:7" s="656" customFormat="1" ht="15" customHeight="1" x14ac:dyDescent="0.2">
      <c r="A16" s="940"/>
      <c r="B16" s="1823" t="s">
        <v>325</v>
      </c>
      <c r="C16" s="901"/>
      <c r="D16" s="901"/>
      <c r="E16" s="901">
        <f>SUM(E15)</f>
        <v>1524000</v>
      </c>
      <c r="F16" s="901">
        <f>F15</f>
        <v>250000</v>
      </c>
      <c r="G16" s="912">
        <f t="shared" si="0"/>
        <v>1774000</v>
      </c>
    </row>
    <row r="17" spans="1:9" s="637" customFormat="1" ht="15" customHeight="1" thickBot="1" x14ac:dyDescent="0.25">
      <c r="A17" s="638"/>
      <c r="B17" s="1824" t="s">
        <v>323</v>
      </c>
      <c r="C17" s="908"/>
      <c r="D17" s="908"/>
      <c r="E17" s="908">
        <v>174452</v>
      </c>
      <c r="F17" s="908"/>
      <c r="G17" s="904">
        <f t="shared" ref="G17" si="3">SUM(C17:F17)</f>
        <v>174452</v>
      </c>
    </row>
    <row r="18" spans="1:9" s="656" customFormat="1" ht="15" customHeight="1" x14ac:dyDescent="0.2">
      <c r="A18" s="684" t="s">
        <v>217</v>
      </c>
      <c r="B18" s="1825" t="s">
        <v>34</v>
      </c>
      <c r="C18" s="874"/>
      <c r="D18" s="874"/>
      <c r="E18" s="874"/>
      <c r="F18" s="874"/>
      <c r="G18" s="912"/>
    </row>
    <row r="19" spans="1:9" s="656" customFormat="1" ht="15" customHeight="1" x14ac:dyDescent="0.2">
      <c r="A19" s="911"/>
      <c r="B19" s="1826" t="s">
        <v>324</v>
      </c>
      <c r="C19" s="884">
        <v>45556000</v>
      </c>
      <c r="D19" s="884">
        <v>8701000</v>
      </c>
      <c r="E19" s="884">
        <v>13574000</v>
      </c>
      <c r="F19" s="884">
        <f>'16.a.sz. melléklet'!I6+'16.a.sz. melléklet'!I9+'16.a.sz. melléklet'!I10</f>
        <v>2670000</v>
      </c>
      <c r="G19" s="1805">
        <f t="shared" si="0"/>
        <v>70501000</v>
      </c>
    </row>
    <row r="20" spans="1:9" s="656" customFormat="1" ht="15" customHeight="1" x14ac:dyDescent="0.2">
      <c r="A20" s="1807"/>
      <c r="B20" s="1827" t="s">
        <v>325</v>
      </c>
      <c r="C20" s="885">
        <v>52674900</v>
      </c>
      <c r="D20" s="885">
        <v>9860238</v>
      </c>
      <c r="E20" s="885">
        <v>13574000</v>
      </c>
      <c r="F20" s="885">
        <v>9670000</v>
      </c>
      <c r="G20" s="912">
        <f t="shared" si="0"/>
        <v>85779138</v>
      </c>
    </row>
    <row r="21" spans="1:9" s="637" customFormat="1" ht="15" customHeight="1" thickBot="1" x14ac:dyDescent="0.25">
      <c r="A21" s="1796"/>
      <c r="B21" s="1828" t="s">
        <v>323</v>
      </c>
      <c r="C21" s="946">
        <v>51019335</v>
      </c>
      <c r="D21" s="946">
        <v>9063528</v>
      </c>
      <c r="E21" s="946">
        <v>12550035</v>
      </c>
      <c r="F21" s="946">
        <v>6900554</v>
      </c>
      <c r="G21" s="904">
        <f t="shared" ref="G21" si="4">SUM(C21:F21)</f>
        <v>79533452</v>
      </c>
    </row>
    <row r="22" spans="1:9" s="656" customFormat="1" ht="15" customHeight="1" x14ac:dyDescent="0.2">
      <c r="A22" s="2795" t="s">
        <v>70</v>
      </c>
      <c r="B22" s="2796"/>
      <c r="C22" s="2238"/>
      <c r="D22" s="2238"/>
      <c r="E22" s="2238"/>
      <c r="F22" s="2238"/>
      <c r="G22" s="906"/>
      <c r="I22" s="1714"/>
    </row>
    <row r="23" spans="1:9" s="656" customFormat="1" ht="15" customHeight="1" x14ac:dyDescent="0.2">
      <c r="A23" s="2090"/>
      <c r="B23" s="2239" t="s">
        <v>324</v>
      </c>
      <c r="C23" s="2240">
        <f t="shared" ref="C23:G25" si="5">C7+C11+C15+C19</f>
        <v>51626000</v>
      </c>
      <c r="D23" s="2240">
        <f t="shared" si="5"/>
        <v>9234000</v>
      </c>
      <c r="E23" s="2240">
        <f t="shared" si="5"/>
        <v>15124000</v>
      </c>
      <c r="F23" s="2240">
        <f t="shared" si="5"/>
        <v>2920000</v>
      </c>
      <c r="G23" s="2084">
        <f t="shared" si="5"/>
        <v>78904000</v>
      </c>
      <c r="I23" s="1714"/>
    </row>
    <row r="24" spans="1:9" s="656" customFormat="1" ht="15" customHeight="1" x14ac:dyDescent="0.2">
      <c r="A24" s="2241"/>
      <c r="B24" s="2242" t="s">
        <v>325</v>
      </c>
      <c r="C24" s="2092">
        <f t="shared" si="5"/>
        <v>58744900</v>
      </c>
      <c r="D24" s="2092">
        <f t="shared" si="5"/>
        <v>10393238</v>
      </c>
      <c r="E24" s="2092">
        <f t="shared" si="5"/>
        <v>15124000</v>
      </c>
      <c r="F24" s="2092">
        <f t="shared" si="5"/>
        <v>9920000</v>
      </c>
      <c r="G24" s="2106">
        <f t="shared" si="5"/>
        <v>94182138</v>
      </c>
      <c r="I24" s="1714"/>
    </row>
    <row r="25" spans="1:9" s="637" customFormat="1" ht="15" customHeight="1" x14ac:dyDescent="0.2">
      <c r="A25" s="2241"/>
      <c r="B25" s="2242" t="s">
        <v>323</v>
      </c>
      <c r="C25" s="2092">
        <f t="shared" si="5"/>
        <v>56198599</v>
      </c>
      <c r="D25" s="2092">
        <f t="shared" si="5"/>
        <v>9563552</v>
      </c>
      <c r="E25" s="2092">
        <f>E9+E13+E17+E21</f>
        <v>12724487</v>
      </c>
      <c r="F25" s="2092">
        <f t="shared" si="5"/>
        <v>6900554</v>
      </c>
      <c r="G25" s="2106">
        <f t="shared" si="5"/>
        <v>85387192</v>
      </c>
      <c r="I25" s="1719"/>
    </row>
    <row r="26" spans="1:9" s="637" customFormat="1" ht="15" customHeight="1" thickBot="1" x14ac:dyDescent="0.25">
      <c r="A26" s="2093"/>
      <c r="B26" s="2243" t="s">
        <v>389</v>
      </c>
      <c r="C26" s="2095">
        <f>SUM(C25)/C24</f>
        <v>0.95665494366319459</v>
      </c>
      <c r="D26" s="2095">
        <f t="shared" ref="D26:G26" si="6">SUM(D25)/D24</f>
        <v>0.92017059553528935</v>
      </c>
      <c r="E26" s="2095">
        <f t="shared" si="6"/>
        <v>0.84134402274530551</v>
      </c>
      <c r="F26" s="2095">
        <f t="shared" si="6"/>
        <v>0.69562036290322582</v>
      </c>
      <c r="G26" s="2095">
        <f t="shared" si="6"/>
        <v>0.90661768582913249</v>
      </c>
      <c r="I26" s="1719"/>
    </row>
    <row r="27" spans="1:9" s="656" customFormat="1" ht="15" customHeight="1" thickBot="1" x14ac:dyDescent="0.25">
      <c r="A27" s="660"/>
      <c r="B27" s="661"/>
      <c r="G27" s="868"/>
    </row>
    <row r="28" spans="1:9" s="656" customFormat="1" ht="40.5" customHeight="1" x14ac:dyDescent="0.2">
      <c r="A28" s="1801" t="s">
        <v>200</v>
      </c>
      <c r="B28" s="870" t="s">
        <v>196</v>
      </c>
      <c r="C28" s="1687" t="s">
        <v>71</v>
      </c>
      <c r="D28" s="1687" t="s">
        <v>392</v>
      </c>
      <c r="E28" s="1687" t="s">
        <v>271</v>
      </c>
      <c r="F28" s="1687" t="s">
        <v>354</v>
      </c>
      <c r="G28" s="1689"/>
    </row>
    <row r="29" spans="1:9" s="656" customFormat="1" ht="15" customHeight="1" x14ac:dyDescent="0.2">
      <c r="A29" s="937" t="s">
        <v>211</v>
      </c>
      <c r="B29" s="1850" t="s">
        <v>212</v>
      </c>
      <c r="C29" s="1746"/>
      <c r="D29" s="1746"/>
      <c r="E29" s="1746"/>
      <c r="F29" s="1746"/>
      <c r="G29" s="943"/>
    </row>
    <row r="30" spans="1:9" s="656" customFormat="1" ht="15" customHeight="1" x14ac:dyDescent="0.2">
      <c r="A30" s="1336"/>
      <c r="B30" s="1838" t="s">
        <v>324</v>
      </c>
      <c r="C30" s="1746"/>
      <c r="D30" s="1746"/>
      <c r="E30" s="1746"/>
      <c r="F30" s="1746"/>
      <c r="G30" s="943">
        <f t="shared" ref="G30:G35" si="7">SUM(C30:F30)</f>
        <v>0</v>
      </c>
    </row>
    <row r="31" spans="1:9" s="656" customFormat="1" ht="15" customHeight="1" x14ac:dyDescent="0.2">
      <c r="A31" s="940"/>
      <c r="B31" s="1823" t="s">
        <v>325</v>
      </c>
      <c r="C31" s="901">
        <f>SUM(C30)</f>
        <v>0</v>
      </c>
      <c r="D31" s="901"/>
      <c r="E31" s="901"/>
      <c r="F31" s="901"/>
      <c r="G31" s="906">
        <f t="shared" si="7"/>
        <v>0</v>
      </c>
    </row>
    <row r="32" spans="1:9" s="637" customFormat="1" ht="15" customHeight="1" thickBot="1" x14ac:dyDescent="0.25">
      <c r="A32" s="638"/>
      <c r="B32" s="1824" t="s">
        <v>323</v>
      </c>
      <c r="C32" s="908"/>
      <c r="D32" s="908"/>
      <c r="E32" s="908"/>
      <c r="F32" s="908"/>
      <c r="G32" s="904">
        <f t="shared" ref="G32" si="8">SUM(C32:F32)</f>
        <v>0</v>
      </c>
    </row>
    <row r="33" spans="1:9" s="656" customFormat="1" ht="15" customHeight="1" x14ac:dyDescent="0.2">
      <c r="A33" s="676" t="s">
        <v>254</v>
      </c>
      <c r="B33" s="900" t="s">
        <v>256</v>
      </c>
      <c r="C33" s="901"/>
      <c r="D33" s="901"/>
      <c r="E33" s="901"/>
      <c r="F33" s="901"/>
      <c r="G33" s="906"/>
    </row>
    <row r="34" spans="1:9" s="656" customFormat="1" ht="15" customHeight="1" x14ac:dyDescent="0.2">
      <c r="A34" s="1336"/>
      <c r="B34" s="1838" t="s">
        <v>324</v>
      </c>
      <c r="C34" s="1746"/>
      <c r="D34" s="1746">
        <f>G23-C30-C42-E42-F42</f>
        <v>78423000</v>
      </c>
      <c r="E34" s="1746"/>
      <c r="F34" s="1746"/>
      <c r="G34" s="943">
        <f t="shared" si="7"/>
        <v>78423000</v>
      </c>
    </row>
    <row r="35" spans="1:9" s="656" customFormat="1" ht="15" customHeight="1" x14ac:dyDescent="0.2">
      <c r="A35" s="1832"/>
      <c r="B35" s="1833" t="s">
        <v>325</v>
      </c>
      <c r="C35" s="901"/>
      <c r="D35" s="901">
        <f>G24-C31-C39-F35</f>
        <v>93581948</v>
      </c>
      <c r="E35" s="901"/>
      <c r="F35" s="901">
        <v>119190</v>
      </c>
      <c r="G35" s="906">
        <f t="shared" si="7"/>
        <v>93701138</v>
      </c>
    </row>
    <row r="36" spans="1:9" s="637" customFormat="1" ht="15" customHeight="1" thickBot="1" x14ac:dyDescent="0.25">
      <c r="A36" s="638"/>
      <c r="B36" s="1824" t="s">
        <v>323</v>
      </c>
      <c r="C36" s="908"/>
      <c r="D36" s="908">
        <v>85133800</v>
      </c>
      <c r="E36" s="908"/>
      <c r="F36" s="908">
        <v>119190</v>
      </c>
      <c r="G36" s="904">
        <f t="shared" ref="G36" si="9">SUM(C36:F36)</f>
        <v>85252990</v>
      </c>
    </row>
    <row r="37" spans="1:9" s="656" customFormat="1" ht="15" customHeight="1" x14ac:dyDescent="0.2">
      <c r="A37" s="684" t="s">
        <v>217</v>
      </c>
      <c r="B37" s="1825" t="s">
        <v>34</v>
      </c>
      <c r="C37" s="874"/>
      <c r="D37" s="874"/>
      <c r="E37" s="874"/>
      <c r="F37" s="874"/>
      <c r="G37" s="906"/>
    </row>
    <row r="38" spans="1:9" s="656" customFormat="1" ht="15" customHeight="1" x14ac:dyDescent="0.2">
      <c r="A38" s="911"/>
      <c r="B38" s="1826" t="s">
        <v>324</v>
      </c>
      <c r="C38" s="884">
        <v>481000</v>
      </c>
      <c r="D38" s="884"/>
      <c r="E38" s="884"/>
      <c r="F38" s="884"/>
      <c r="G38" s="906">
        <f t="shared" ref="G38:G40" si="10">SUM(C38:F38)</f>
        <v>481000</v>
      </c>
    </row>
    <row r="39" spans="1:9" s="656" customFormat="1" ht="15" customHeight="1" x14ac:dyDescent="0.2">
      <c r="A39" s="1807"/>
      <c r="B39" s="1827" t="s">
        <v>325</v>
      </c>
      <c r="C39" s="885">
        <v>481000</v>
      </c>
      <c r="D39" s="885"/>
      <c r="E39" s="885"/>
      <c r="F39" s="885"/>
      <c r="G39" s="912">
        <f t="shared" si="10"/>
        <v>481000</v>
      </c>
    </row>
    <row r="40" spans="1:9" s="637" customFormat="1" ht="15" customHeight="1" thickBot="1" x14ac:dyDescent="0.25">
      <c r="A40" s="1796"/>
      <c r="B40" s="1828" t="s">
        <v>323</v>
      </c>
      <c r="C40" s="946">
        <v>409767</v>
      </c>
      <c r="D40" s="946"/>
      <c r="E40" s="946"/>
      <c r="F40" s="946"/>
      <c r="G40" s="904">
        <f t="shared" si="10"/>
        <v>409767</v>
      </c>
    </row>
    <row r="41" spans="1:9" s="656" customFormat="1" ht="15" customHeight="1" x14ac:dyDescent="0.2">
      <c r="A41" s="2785" t="s">
        <v>72</v>
      </c>
      <c r="B41" s="2786"/>
      <c r="C41" s="930"/>
      <c r="D41" s="930"/>
      <c r="E41" s="930"/>
      <c r="F41" s="930"/>
      <c r="G41" s="1834"/>
      <c r="I41" s="1714"/>
    </row>
    <row r="42" spans="1:9" s="656" customFormat="1" ht="15" customHeight="1" x14ac:dyDescent="0.2">
      <c r="A42" s="932"/>
      <c r="B42" s="1829" t="s">
        <v>324</v>
      </c>
      <c r="C42" s="2082">
        <f>SUM(C38+C34+C30)</f>
        <v>481000</v>
      </c>
      <c r="D42" s="2082">
        <f t="shared" ref="D42:F43" si="11">D30+D34</f>
        <v>78423000</v>
      </c>
      <c r="E42" s="2082">
        <f t="shared" si="11"/>
        <v>0</v>
      </c>
      <c r="F42" s="2082">
        <f t="shared" si="11"/>
        <v>0</v>
      </c>
      <c r="G42" s="2084">
        <f>G30+G34+G38</f>
        <v>78904000</v>
      </c>
      <c r="I42" s="1714"/>
    </row>
    <row r="43" spans="1:9" s="656" customFormat="1" ht="15" customHeight="1" x14ac:dyDescent="0.2">
      <c r="A43" s="934"/>
      <c r="B43" s="1830" t="s">
        <v>325</v>
      </c>
      <c r="C43" s="1910">
        <f>C31+C35+C39</f>
        <v>481000</v>
      </c>
      <c r="D43" s="1910">
        <f t="shared" si="11"/>
        <v>93581948</v>
      </c>
      <c r="E43" s="1910">
        <f t="shared" si="11"/>
        <v>0</v>
      </c>
      <c r="F43" s="1910">
        <f t="shared" si="11"/>
        <v>119190</v>
      </c>
      <c r="G43" s="1911">
        <f>G31+G35+G39</f>
        <v>94182138</v>
      </c>
      <c r="I43" s="1714"/>
    </row>
    <row r="44" spans="1:9" s="637" customFormat="1" ht="15" customHeight="1" x14ac:dyDescent="0.2">
      <c r="A44" s="2090"/>
      <c r="B44" s="2239" t="s">
        <v>323</v>
      </c>
      <c r="C44" s="2092">
        <f>C32+C36+C40</f>
        <v>409767</v>
      </c>
      <c r="D44" s="2092">
        <f>D32+D36</f>
        <v>85133800</v>
      </c>
      <c r="E44" s="2092">
        <f>E32+E36</f>
        <v>0</v>
      </c>
      <c r="F44" s="2092">
        <f>F32+F36</f>
        <v>119190</v>
      </c>
      <c r="G44" s="2106">
        <f>G32+G36+G40</f>
        <v>85662757</v>
      </c>
      <c r="I44" s="1719"/>
    </row>
    <row r="45" spans="1:9" s="637" customFormat="1" ht="15" customHeight="1" thickBot="1" x14ac:dyDescent="0.25">
      <c r="A45" s="2093"/>
      <c r="B45" s="2243" t="s">
        <v>389</v>
      </c>
      <c r="C45" s="2095">
        <f>SUM(C44)/C43</f>
        <v>0.85190644490644496</v>
      </c>
      <c r="D45" s="2095">
        <f t="shared" ref="D45:G45" si="12">SUM(D44)/D43</f>
        <v>0.90972459773972647</v>
      </c>
      <c r="E45" s="2095"/>
      <c r="F45" s="2095">
        <f>F44/F43</f>
        <v>1</v>
      </c>
      <c r="G45" s="2096">
        <f t="shared" si="12"/>
        <v>0.90954355909822304</v>
      </c>
      <c r="I45" s="1719"/>
    </row>
    <row r="46" spans="1:9" s="656" customFormat="1" ht="15" customHeight="1" x14ac:dyDescent="0.2">
      <c r="A46" s="718"/>
      <c r="B46" s="1756"/>
      <c r="C46" s="1757"/>
      <c r="D46" s="1757"/>
      <c r="E46" s="1757"/>
      <c r="F46" s="1757"/>
      <c r="G46" s="1835"/>
      <c r="I46" s="1714"/>
    </row>
    <row r="47" spans="1:9" s="656" customFormat="1" ht="15" customHeight="1" thickBot="1" x14ac:dyDescent="0.25">
      <c r="A47" s="715"/>
    </row>
    <row r="48" spans="1:9" s="656" customFormat="1" ht="15" customHeight="1" thickBot="1" x14ac:dyDescent="0.3">
      <c r="A48" s="2778" t="s">
        <v>552</v>
      </c>
      <c r="B48" s="2779"/>
      <c r="C48" s="2779"/>
      <c r="D48" s="2779"/>
      <c r="E48" s="2779"/>
      <c r="F48" s="2779"/>
      <c r="G48" s="2780"/>
    </row>
    <row r="49" spans="1:7" s="656" customFormat="1" ht="15" customHeight="1" x14ac:dyDescent="0.2">
      <c r="A49" s="869" t="s">
        <v>200</v>
      </c>
      <c r="B49" s="870" t="s">
        <v>196</v>
      </c>
      <c r="C49" s="871" t="s">
        <v>36</v>
      </c>
      <c r="D49" s="871" t="s">
        <v>68</v>
      </c>
      <c r="E49" s="871" t="s">
        <v>69</v>
      </c>
      <c r="F49" s="871" t="s">
        <v>345</v>
      </c>
      <c r="G49" s="872" t="s">
        <v>33</v>
      </c>
    </row>
    <row r="50" spans="1:7" s="656" customFormat="1" ht="15" customHeight="1" x14ac:dyDescent="0.2">
      <c r="A50" s="2788" t="s">
        <v>150</v>
      </c>
      <c r="B50" s="2789"/>
      <c r="C50" s="1791"/>
      <c r="D50" s="1791"/>
      <c r="E50" s="1791"/>
      <c r="F50" s="1791"/>
      <c r="G50" s="1836"/>
    </row>
    <row r="51" spans="1:7" s="656" customFormat="1" ht="15" customHeight="1" x14ac:dyDescent="0.2">
      <c r="A51" s="937" t="s">
        <v>215</v>
      </c>
      <c r="B51" s="938" t="s">
        <v>216</v>
      </c>
      <c r="C51" s="1746"/>
      <c r="D51" s="1746"/>
      <c r="E51" s="1746"/>
      <c r="F51" s="1746"/>
      <c r="G51" s="1805">
        <f>SUM(C51:F51)</f>
        <v>0</v>
      </c>
    </row>
    <row r="52" spans="1:7" s="656" customFormat="1" ht="15" customHeight="1" x14ac:dyDescent="0.2">
      <c r="A52" s="1336"/>
      <c r="B52" s="1827" t="s">
        <v>324</v>
      </c>
      <c r="C52" s="1746"/>
      <c r="D52" s="1746"/>
      <c r="E52" s="1746">
        <f>E15</f>
        <v>1524000</v>
      </c>
      <c r="F52" s="1746">
        <f>F15</f>
        <v>250000</v>
      </c>
      <c r="G52" s="1805">
        <f t="shared" ref="G52:G67" si="13">SUM(C52:F52)</f>
        <v>1774000</v>
      </c>
    </row>
    <row r="53" spans="1:7" s="656" customFormat="1" ht="15" customHeight="1" x14ac:dyDescent="0.2">
      <c r="A53" s="940"/>
      <c r="B53" s="1833" t="s">
        <v>325</v>
      </c>
      <c r="C53" s="901"/>
      <c r="D53" s="901"/>
      <c r="E53" s="901">
        <f>E16</f>
        <v>1524000</v>
      </c>
      <c r="F53" s="901">
        <f>F16</f>
        <v>250000</v>
      </c>
      <c r="G53" s="912">
        <f t="shared" si="13"/>
        <v>1774000</v>
      </c>
    </row>
    <row r="54" spans="1:7" s="637" customFormat="1" ht="15" customHeight="1" thickBot="1" x14ac:dyDescent="0.25">
      <c r="A54" s="638"/>
      <c r="B54" s="1831" t="s">
        <v>323</v>
      </c>
      <c r="C54" s="908"/>
      <c r="D54" s="908"/>
      <c r="E54" s="908">
        <f>E17</f>
        <v>174452</v>
      </c>
      <c r="F54" s="908"/>
      <c r="G54" s="904">
        <f t="shared" ref="G54" si="14">SUM(C54:F54)</f>
        <v>174452</v>
      </c>
    </row>
    <row r="55" spans="1:7" s="656" customFormat="1" ht="15" customHeight="1" x14ac:dyDescent="0.2">
      <c r="A55" s="684" t="s">
        <v>217</v>
      </c>
      <c r="B55" s="668" t="s">
        <v>34</v>
      </c>
      <c r="C55" s="874"/>
      <c r="D55" s="874"/>
      <c r="E55" s="874"/>
      <c r="F55" s="874"/>
      <c r="G55" s="912"/>
    </row>
    <row r="56" spans="1:7" s="656" customFormat="1" ht="15" customHeight="1" x14ac:dyDescent="0.2">
      <c r="A56" s="883"/>
      <c r="B56" s="1827" t="s">
        <v>324</v>
      </c>
      <c r="C56" s="885">
        <f t="shared" ref="C56:E58" si="15">C19</f>
        <v>45556000</v>
      </c>
      <c r="D56" s="885">
        <f t="shared" si="15"/>
        <v>8701000</v>
      </c>
      <c r="E56" s="885">
        <f t="shared" si="15"/>
        <v>13574000</v>
      </c>
      <c r="F56" s="885">
        <f>SUM(F19)</f>
        <v>2670000</v>
      </c>
      <c r="G56" s="1805">
        <f t="shared" si="13"/>
        <v>70501000</v>
      </c>
    </row>
    <row r="57" spans="1:7" s="656" customFormat="1" ht="15" customHeight="1" x14ac:dyDescent="0.2">
      <c r="A57" s="876"/>
      <c r="B57" s="1833" t="s">
        <v>325</v>
      </c>
      <c r="C57" s="874">
        <f t="shared" si="15"/>
        <v>52674900</v>
      </c>
      <c r="D57" s="874">
        <f t="shared" si="15"/>
        <v>9860238</v>
      </c>
      <c r="E57" s="874">
        <f t="shared" si="15"/>
        <v>13574000</v>
      </c>
      <c r="F57" s="874">
        <f>SUM(F20)</f>
        <v>9670000</v>
      </c>
      <c r="G57" s="912">
        <f t="shared" si="13"/>
        <v>85779138</v>
      </c>
    </row>
    <row r="58" spans="1:7" s="637" customFormat="1" ht="15" customHeight="1" thickBot="1" x14ac:dyDescent="0.25">
      <c r="A58" s="879"/>
      <c r="B58" s="1831" t="s">
        <v>323</v>
      </c>
      <c r="C58" s="881">
        <f t="shared" si="15"/>
        <v>51019335</v>
      </c>
      <c r="D58" s="881">
        <f t="shared" si="15"/>
        <v>9063528</v>
      </c>
      <c r="E58" s="881">
        <f t="shared" si="15"/>
        <v>12550035</v>
      </c>
      <c r="F58" s="881">
        <f>SUM(F21)</f>
        <v>6900554</v>
      </c>
      <c r="G58" s="904">
        <f t="shared" ref="G58" si="16">SUM(C58:F58)</f>
        <v>79533452</v>
      </c>
    </row>
    <row r="59" spans="1:7" s="656" customFormat="1" ht="15" customHeight="1" x14ac:dyDescent="0.2">
      <c r="A59" s="1851"/>
      <c r="B59" s="1852"/>
      <c r="C59" s="1853"/>
      <c r="D59" s="1853"/>
      <c r="E59" s="1853"/>
      <c r="F59" s="1853"/>
      <c r="G59" s="912"/>
    </row>
    <row r="60" spans="1:7" s="656" customFormat="1" ht="15" customHeight="1" x14ac:dyDescent="0.2">
      <c r="A60" s="2793" t="s">
        <v>152</v>
      </c>
      <c r="B60" s="2794"/>
      <c r="C60" s="885"/>
      <c r="D60" s="885"/>
      <c r="E60" s="885"/>
      <c r="F60" s="885"/>
      <c r="G60" s="1805"/>
    </row>
    <row r="61" spans="1:7" s="656" customFormat="1" ht="15" customHeight="1" x14ac:dyDescent="0.2">
      <c r="A61" s="937" t="s">
        <v>211</v>
      </c>
      <c r="B61" s="938" t="s">
        <v>212</v>
      </c>
      <c r="C61" s="1746"/>
      <c r="D61" s="1746"/>
      <c r="E61" s="1746"/>
      <c r="F61" s="1746"/>
      <c r="G61" s="1805"/>
    </row>
    <row r="62" spans="1:7" s="656" customFormat="1" ht="15" customHeight="1" x14ac:dyDescent="0.2">
      <c r="A62" s="1336"/>
      <c r="B62" s="1827" t="s">
        <v>324</v>
      </c>
      <c r="C62" s="1746">
        <f t="shared" ref="C62:E64" si="17">C7</f>
        <v>0</v>
      </c>
      <c r="D62" s="1746">
        <f t="shared" si="17"/>
        <v>0</v>
      </c>
      <c r="E62" s="1746">
        <f t="shared" si="17"/>
        <v>0</v>
      </c>
      <c r="F62" s="1746"/>
      <c r="G62" s="1805">
        <f t="shared" si="13"/>
        <v>0</v>
      </c>
    </row>
    <row r="63" spans="1:7" s="656" customFormat="1" ht="15" customHeight="1" x14ac:dyDescent="0.2">
      <c r="A63" s="940"/>
      <c r="B63" s="1833" t="s">
        <v>325</v>
      </c>
      <c r="C63" s="901">
        <f t="shared" si="17"/>
        <v>0</v>
      </c>
      <c r="D63" s="901">
        <f t="shared" si="17"/>
        <v>0</v>
      </c>
      <c r="E63" s="901">
        <f t="shared" si="17"/>
        <v>0</v>
      </c>
      <c r="F63" s="901">
        <f>SUM(F8)</f>
        <v>0</v>
      </c>
      <c r="G63" s="912">
        <f t="shared" si="13"/>
        <v>0</v>
      </c>
    </row>
    <row r="64" spans="1:7" s="637" customFormat="1" ht="15" customHeight="1" thickBot="1" x14ac:dyDescent="0.25">
      <c r="A64" s="638"/>
      <c r="B64" s="1831" t="s">
        <v>323</v>
      </c>
      <c r="C64" s="908">
        <f t="shared" si="17"/>
        <v>0</v>
      </c>
      <c r="D64" s="908">
        <f t="shared" si="17"/>
        <v>0</v>
      </c>
      <c r="E64" s="908">
        <f t="shared" si="17"/>
        <v>0</v>
      </c>
      <c r="F64" s="908">
        <f>SUM(F9)</f>
        <v>0</v>
      </c>
      <c r="G64" s="904">
        <f t="shared" ref="G64" si="18">SUM(C64:F64)</f>
        <v>0</v>
      </c>
    </row>
    <row r="65" spans="1:7" s="656" customFormat="1" ht="15" customHeight="1" x14ac:dyDescent="0.2">
      <c r="A65" s="676" t="s">
        <v>213</v>
      </c>
      <c r="B65" s="1854" t="s">
        <v>214</v>
      </c>
      <c r="C65" s="901"/>
      <c r="D65" s="901"/>
      <c r="E65" s="901"/>
      <c r="F65" s="901"/>
      <c r="G65" s="912"/>
    </row>
    <row r="66" spans="1:7" s="656" customFormat="1" ht="15" customHeight="1" x14ac:dyDescent="0.2">
      <c r="A66" s="1336"/>
      <c r="B66" s="1827" t="s">
        <v>324</v>
      </c>
      <c r="C66" s="1746">
        <f t="shared" ref="C66:E68" si="19">C11</f>
        <v>6070000</v>
      </c>
      <c r="D66" s="1746">
        <f t="shared" si="19"/>
        <v>533000</v>
      </c>
      <c r="E66" s="1746">
        <f t="shared" si="19"/>
        <v>26000</v>
      </c>
      <c r="F66" s="1746"/>
      <c r="G66" s="1805">
        <f t="shared" si="13"/>
        <v>6629000</v>
      </c>
    </row>
    <row r="67" spans="1:7" s="656" customFormat="1" ht="15" customHeight="1" x14ac:dyDescent="0.2">
      <c r="A67" s="1336"/>
      <c r="B67" s="1823" t="s">
        <v>325</v>
      </c>
      <c r="C67" s="901">
        <f t="shared" si="19"/>
        <v>6070000</v>
      </c>
      <c r="D67" s="901">
        <f t="shared" si="19"/>
        <v>533000</v>
      </c>
      <c r="E67" s="901">
        <f>E12</f>
        <v>26000</v>
      </c>
      <c r="F67" s="901"/>
      <c r="G67" s="912">
        <f t="shared" si="13"/>
        <v>6629000</v>
      </c>
    </row>
    <row r="68" spans="1:7" s="637" customFormat="1" ht="15" customHeight="1" thickBot="1" x14ac:dyDescent="0.25">
      <c r="A68" s="1839"/>
      <c r="B68" s="1828" t="s">
        <v>323</v>
      </c>
      <c r="C68" s="908">
        <f t="shared" si="19"/>
        <v>5179264</v>
      </c>
      <c r="D68" s="908">
        <f t="shared" si="19"/>
        <v>500024</v>
      </c>
      <c r="E68" s="908"/>
      <c r="F68" s="908"/>
      <c r="G68" s="904">
        <f t="shared" ref="G68" si="20">SUM(C68:F68)</f>
        <v>5679288</v>
      </c>
    </row>
    <row r="69" spans="1:7" s="656" customFormat="1" ht="15" customHeight="1" thickBot="1" x14ac:dyDescent="0.25">
      <c r="A69" s="2772" t="s">
        <v>70</v>
      </c>
      <c r="B69" s="2790"/>
      <c r="C69" s="1748"/>
      <c r="D69" s="1748"/>
      <c r="E69" s="1748"/>
      <c r="F69" s="1748"/>
      <c r="G69" s="1840"/>
    </row>
    <row r="70" spans="1:7" s="656" customFormat="1" ht="15" customHeight="1" x14ac:dyDescent="0.2">
      <c r="A70" s="1841"/>
      <c r="B70" s="1842" t="s">
        <v>324</v>
      </c>
      <c r="C70" s="1912">
        <f t="shared" ref="C70:G72" si="21">C52+C56+C62+C66</f>
        <v>51626000</v>
      </c>
      <c r="D70" s="1912">
        <f t="shared" si="21"/>
        <v>9234000</v>
      </c>
      <c r="E70" s="1912">
        <f t="shared" si="21"/>
        <v>15124000</v>
      </c>
      <c r="F70" s="1912">
        <f t="shared" si="21"/>
        <v>2920000</v>
      </c>
      <c r="G70" s="1913">
        <f t="shared" si="21"/>
        <v>78904000</v>
      </c>
    </row>
    <row r="71" spans="1:7" s="656" customFormat="1" ht="15" customHeight="1" x14ac:dyDescent="0.2">
      <c r="A71" s="934"/>
      <c r="B71" s="1830" t="s">
        <v>325</v>
      </c>
      <c r="C71" s="1910">
        <f t="shared" si="21"/>
        <v>58744900</v>
      </c>
      <c r="D71" s="1910">
        <f t="shared" si="21"/>
        <v>10393238</v>
      </c>
      <c r="E71" s="1910">
        <f t="shared" si="21"/>
        <v>15124000</v>
      </c>
      <c r="F71" s="1910">
        <f t="shared" si="21"/>
        <v>9920000</v>
      </c>
      <c r="G71" s="1911">
        <f t="shared" si="21"/>
        <v>94182138</v>
      </c>
    </row>
    <row r="72" spans="1:7" s="637" customFormat="1" ht="15" customHeight="1" x14ac:dyDescent="0.2">
      <c r="A72" s="2241"/>
      <c r="B72" s="2242" t="s">
        <v>323</v>
      </c>
      <c r="C72" s="2092">
        <f t="shared" si="21"/>
        <v>56198599</v>
      </c>
      <c r="D72" s="2092">
        <f t="shared" si="21"/>
        <v>9563552</v>
      </c>
      <c r="E72" s="2092">
        <f t="shared" si="21"/>
        <v>12724487</v>
      </c>
      <c r="F72" s="2092">
        <f t="shared" si="21"/>
        <v>6900554</v>
      </c>
      <c r="G72" s="2106">
        <f t="shared" si="21"/>
        <v>85387192</v>
      </c>
    </row>
    <row r="73" spans="1:7" s="637" customFormat="1" ht="15" customHeight="1" thickBot="1" x14ac:dyDescent="0.25">
      <c r="A73" s="2093"/>
      <c r="B73" s="2243" t="s">
        <v>389</v>
      </c>
      <c r="C73" s="2095">
        <f>SUM(C72)/C71</f>
        <v>0.95665494366319459</v>
      </c>
      <c r="D73" s="2095">
        <f t="shared" ref="D73:G73" si="22">SUM(D72)/D71</f>
        <v>0.92017059553528935</v>
      </c>
      <c r="E73" s="2095">
        <f t="shared" si="22"/>
        <v>0.84134402274530551</v>
      </c>
      <c r="F73" s="2095">
        <f t="shared" si="22"/>
        <v>0.69562036290322582</v>
      </c>
      <c r="G73" s="2096">
        <f t="shared" si="22"/>
        <v>0.90661768582913249</v>
      </c>
    </row>
    <row r="74" spans="1:7" s="656" customFormat="1" ht="15" customHeight="1" thickBot="1" x14ac:dyDescent="0.25">
      <c r="A74" s="660"/>
      <c r="B74" s="661"/>
      <c r="G74" s="868"/>
    </row>
    <row r="75" spans="1:7" s="656" customFormat="1" ht="30" customHeight="1" x14ac:dyDescent="0.2">
      <c r="A75" s="1801" t="s">
        <v>200</v>
      </c>
      <c r="B75" s="870" t="s">
        <v>196</v>
      </c>
      <c r="C75" s="1687" t="s">
        <v>71</v>
      </c>
      <c r="D75" s="1687" t="s">
        <v>272</v>
      </c>
      <c r="E75" s="1687" t="s">
        <v>354</v>
      </c>
      <c r="F75" s="1687"/>
      <c r="G75" s="1689"/>
    </row>
    <row r="76" spans="1:7" s="656" customFormat="1" ht="15" customHeight="1" x14ac:dyDescent="0.2">
      <c r="A76" s="2793" t="s">
        <v>152</v>
      </c>
      <c r="B76" s="2794"/>
      <c r="C76" s="1691"/>
      <c r="D76" s="1691"/>
      <c r="E76" s="1691"/>
      <c r="F76" s="1691"/>
      <c r="G76" s="1843"/>
    </row>
    <row r="77" spans="1:7" s="656" customFormat="1" ht="15" customHeight="1" x14ac:dyDescent="0.2">
      <c r="A77" s="937" t="s">
        <v>211</v>
      </c>
      <c r="B77" s="938" t="s">
        <v>212</v>
      </c>
      <c r="C77" s="1746"/>
      <c r="D77" s="1746"/>
      <c r="E77" s="1746"/>
      <c r="F77" s="1746"/>
      <c r="G77" s="943"/>
    </row>
    <row r="78" spans="1:7" s="656" customFormat="1" ht="15" customHeight="1" x14ac:dyDescent="0.2">
      <c r="A78" s="1336"/>
      <c r="B78" s="1827" t="s">
        <v>324</v>
      </c>
      <c r="C78" s="1746">
        <f>C30</f>
        <v>0</v>
      </c>
      <c r="D78" s="1746"/>
      <c r="E78" s="1746"/>
      <c r="F78" s="1746"/>
      <c r="G78" s="1846">
        <f t="shared" ref="G78:G84" si="23">SUM(C78:F78)</f>
        <v>0</v>
      </c>
    </row>
    <row r="79" spans="1:7" s="656" customFormat="1" ht="15" customHeight="1" x14ac:dyDescent="0.2">
      <c r="A79" s="940"/>
      <c r="B79" s="1833" t="s">
        <v>325</v>
      </c>
      <c r="C79" s="901">
        <f>C31</f>
        <v>0</v>
      </c>
      <c r="D79" s="901"/>
      <c r="E79" s="901"/>
      <c r="F79" s="901"/>
      <c r="G79" s="1845">
        <f t="shared" si="23"/>
        <v>0</v>
      </c>
    </row>
    <row r="80" spans="1:7" s="656" customFormat="1" ht="15" customHeight="1" thickBot="1" x14ac:dyDescent="0.25">
      <c r="A80" s="678"/>
      <c r="B80" s="1837" t="s">
        <v>323</v>
      </c>
      <c r="C80" s="903"/>
      <c r="D80" s="903"/>
      <c r="E80" s="903"/>
      <c r="F80" s="903"/>
      <c r="G80" s="1844"/>
    </row>
    <row r="81" spans="1:7" s="637" customFormat="1" ht="15" customHeight="1" x14ac:dyDescent="0.2">
      <c r="A81" s="2797" t="s">
        <v>150</v>
      </c>
      <c r="B81" s="2798"/>
      <c r="C81" s="1855"/>
      <c r="D81" s="1855"/>
      <c r="E81" s="1855"/>
      <c r="F81" s="1855"/>
      <c r="G81" s="1856">
        <f t="shared" ref="G81" si="24">SUM(C81:F81)</f>
        <v>0</v>
      </c>
    </row>
    <row r="82" spans="1:7" s="656" customFormat="1" ht="15" customHeight="1" x14ac:dyDescent="0.2">
      <c r="A82" s="937" t="s">
        <v>254</v>
      </c>
      <c r="B82" s="938" t="s">
        <v>256</v>
      </c>
      <c r="C82" s="1746"/>
      <c r="D82" s="1746"/>
      <c r="E82" s="1746"/>
      <c r="F82" s="1746"/>
      <c r="G82" s="1846"/>
    </row>
    <row r="83" spans="1:7" s="656" customFormat="1" ht="15" customHeight="1" x14ac:dyDescent="0.2">
      <c r="A83" s="1336"/>
      <c r="B83" s="1827" t="s">
        <v>324</v>
      </c>
      <c r="C83" s="1746"/>
      <c r="D83" s="1746">
        <f>D34</f>
        <v>78423000</v>
      </c>
      <c r="E83" s="1746"/>
      <c r="F83" s="1746"/>
      <c r="G83" s="1846">
        <f t="shared" si="23"/>
        <v>78423000</v>
      </c>
    </row>
    <row r="84" spans="1:7" s="656" customFormat="1" ht="15" customHeight="1" x14ac:dyDescent="0.2">
      <c r="A84" s="1832"/>
      <c r="B84" s="1833" t="s">
        <v>325</v>
      </c>
      <c r="C84" s="901"/>
      <c r="D84" s="901">
        <f>D35</f>
        <v>93581948</v>
      </c>
      <c r="E84" s="901">
        <f>F35</f>
        <v>119190</v>
      </c>
      <c r="F84" s="901"/>
      <c r="G84" s="1845">
        <f t="shared" si="23"/>
        <v>93701138</v>
      </c>
    </row>
    <row r="85" spans="1:7" s="637" customFormat="1" ht="15" customHeight="1" thickBot="1" x14ac:dyDescent="0.25">
      <c r="A85" s="638"/>
      <c r="B85" s="1831" t="s">
        <v>323</v>
      </c>
      <c r="C85" s="908"/>
      <c r="D85" s="908">
        <f>D36</f>
        <v>85133800</v>
      </c>
      <c r="E85" s="908">
        <f>F36</f>
        <v>119190</v>
      </c>
      <c r="F85" s="908"/>
      <c r="G85" s="2244">
        <f t="shared" ref="G85" si="25">SUM(C85:F85)</f>
        <v>85252990</v>
      </c>
    </row>
    <row r="86" spans="1:7" s="656" customFormat="1" ht="15" customHeight="1" x14ac:dyDescent="0.2">
      <c r="A86" s="684" t="s">
        <v>217</v>
      </c>
      <c r="B86" s="668" t="s">
        <v>34</v>
      </c>
      <c r="C86" s="874"/>
      <c r="D86" s="874"/>
      <c r="E86" s="874"/>
      <c r="F86" s="874"/>
      <c r="G86" s="912"/>
    </row>
    <row r="87" spans="1:7" s="656" customFormat="1" ht="15" customHeight="1" x14ac:dyDescent="0.2">
      <c r="A87" s="883"/>
      <c r="B87" s="1827" t="s">
        <v>324</v>
      </c>
      <c r="C87" s="885">
        <f>SUM(C38)</f>
        <v>481000</v>
      </c>
      <c r="D87" s="885"/>
      <c r="E87" s="885"/>
      <c r="F87" s="885"/>
      <c r="G87" s="1846">
        <f t="shared" ref="G87:G89" si="26">SUM(C87:F87)</f>
        <v>481000</v>
      </c>
    </row>
    <row r="88" spans="1:7" s="656" customFormat="1" ht="15" customHeight="1" x14ac:dyDescent="0.2">
      <c r="A88" s="1745"/>
      <c r="B88" s="1833" t="s">
        <v>325</v>
      </c>
      <c r="C88" s="874">
        <f>C39</f>
        <v>481000</v>
      </c>
      <c r="D88" s="874"/>
      <c r="E88" s="874"/>
      <c r="F88" s="874"/>
      <c r="G88" s="1845">
        <f t="shared" si="26"/>
        <v>481000</v>
      </c>
    </row>
    <row r="89" spans="1:7" s="637" customFormat="1" ht="15" customHeight="1" thickBot="1" x14ac:dyDescent="0.25">
      <c r="A89" s="1796"/>
      <c r="B89" s="1828" t="s">
        <v>323</v>
      </c>
      <c r="C89" s="946">
        <f>C40</f>
        <v>409767</v>
      </c>
      <c r="D89" s="881"/>
      <c r="E89" s="946"/>
      <c r="F89" s="946"/>
      <c r="G89" s="2244">
        <f t="shared" si="26"/>
        <v>409767</v>
      </c>
    </row>
    <row r="90" spans="1:7" s="656" customFormat="1" ht="15" customHeight="1" x14ac:dyDescent="0.2">
      <c r="A90" s="2785" t="s">
        <v>72</v>
      </c>
      <c r="B90" s="2786"/>
      <c r="C90" s="930"/>
      <c r="D90" s="1847"/>
      <c r="E90" s="930"/>
      <c r="F90" s="930"/>
      <c r="G90" s="1848"/>
    </row>
    <row r="91" spans="1:7" s="656" customFormat="1" ht="15" customHeight="1" x14ac:dyDescent="0.2">
      <c r="A91" s="1849"/>
      <c r="B91" s="1829" t="s">
        <v>324</v>
      </c>
      <c r="C91" s="2085">
        <f>SUM(C87+C83+C78)</f>
        <v>481000</v>
      </c>
      <c r="D91" s="2085">
        <f t="shared" ref="D91:F92" si="27">D78+D83</f>
        <v>78423000</v>
      </c>
      <c r="E91" s="2085">
        <f t="shared" si="27"/>
        <v>0</v>
      </c>
      <c r="F91" s="2085">
        <f t="shared" si="27"/>
        <v>0</v>
      </c>
      <c r="G91" s="2086">
        <f>G78+G83+G87</f>
        <v>78904000</v>
      </c>
    </row>
    <row r="92" spans="1:7" s="656" customFormat="1" ht="15" customHeight="1" x14ac:dyDescent="0.2">
      <c r="A92" s="951"/>
      <c r="B92" s="1830" t="s">
        <v>325</v>
      </c>
      <c r="C92" s="2087">
        <f>C79+C84+C88</f>
        <v>481000</v>
      </c>
      <c r="D92" s="2087">
        <f t="shared" si="27"/>
        <v>93581948</v>
      </c>
      <c r="E92" s="2087">
        <f t="shared" si="27"/>
        <v>119190</v>
      </c>
      <c r="F92" s="2087">
        <f t="shared" si="27"/>
        <v>0</v>
      </c>
      <c r="G92" s="2088">
        <f>G79+G84+G88</f>
        <v>94182138</v>
      </c>
    </row>
    <row r="93" spans="1:7" s="637" customFormat="1" ht="15" customHeight="1" x14ac:dyDescent="0.2">
      <c r="A93" s="2101"/>
      <c r="B93" s="2239" t="s">
        <v>323</v>
      </c>
      <c r="C93" s="2109">
        <f>C81+C85+C89</f>
        <v>409767</v>
      </c>
      <c r="D93" s="2109">
        <f t="shared" ref="D93:F93" si="28">D81+D85</f>
        <v>85133800</v>
      </c>
      <c r="E93" s="2109">
        <f t="shared" si="28"/>
        <v>119190</v>
      </c>
      <c r="F93" s="2109">
        <f t="shared" si="28"/>
        <v>0</v>
      </c>
      <c r="G93" s="2110">
        <f>G81+G85+G89</f>
        <v>85662757</v>
      </c>
    </row>
    <row r="94" spans="1:7" s="637" customFormat="1" ht="15" customHeight="1" thickBot="1" x14ac:dyDescent="0.25">
      <c r="A94" s="2245"/>
      <c r="B94" s="2243" t="s">
        <v>389</v>
      </c>
      <c r="C94" s="2236">
        <f>SUM(C93)/C92</f>
        <v>0.85190644490644496</v>
      </c>
      <c r="D94" s="2236">
        <f t="shared" ref="D94:G94" si="29">SUM(D93)/D92</f>
        <v>0.90972459773972647</v>
      </c>
      <c r="E94" s="2236">
        <f>E93/E92</f>
        <v>1</v>
      </c>
      <c r="F94" s="2236"/>
      <c r="G94" s="2246">
        <f t="shared" si="29"/>
        <v>0.90954355909822304</v>
      </c>
    </row>
    <row r="95" spans="1:7" s="656" customFormat="1" ht="15" customHeight="1" x14ac:dyDescent="0.2">
      <c r="A95" s="715"/>
      <c r="B95" s="717"/>
      <c r="C95" s="720"/>
      <c r="D95" s="720"/>
      <c r="E95" s="720"/>
      <c r="F95" s="720"/>
    </row>
    <row r="96" spans="1:7" s="656" customFormat="1" ht="15" customHeight="1" x14ac:dyDescent="0.2">
      <c r="A96" s="715"/>
      <c r="B96" s="717"/>
      <c r="C96" s="717"/>
      <c r="D96" s="717"/>
      <c r="E96" s="717"/>
      <c r="F96" s="717"/>
    </row>
    <row r="97" spans="1:6" x14ac:dyDescent="0.2">
      <c r="A97" s="243"/>
      <c r="B97" s="40"/>
      <c r="C97" s="40"/>
      <c r="D97" s="40"/>
      <c r="E97" s="40"/>
      <c r="F97" s="40"/>
    </row>
  </sheetData>
  <mergeCells count="10">
    <mergeCell ref="A90:B90"/>
    <mergeCell ref="A76:B76"/>
    <mergeCell ref="A1:G1"/>
    <mergeCell ref="A48:G48"/>
    <mergeCell ref="A50:B50"/>
    <mergeCell ref="A60:B60"/>
    <mergeCell ref="A22:B22"/>
    <mergeCell ref="A41:B41"/>
    <mergeCell ref="A69:B69"/>
    <mergeCell ref="A81:B81"/>
  </mergeCells>
  <phoneticPr fontId="3" type="noConversion"/>
  <pageMargins left="0.7" right="0.7" top="0.75" bottom="0.75" header="0.3" footer="0.3"/>
  <pageSetup paperSize="9" scale="36" orientation="landscape" r:id="rId1"/>
  <headerFooter alignWithMargins="0">
    <oddHeader>&amp;A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L94"/>
  <sheetViews>
    <sheetView topLeftCell="B1" workbookViewId="0">
      <selection activeCell="K10" sqref="K10"/>
    </sheetView>
  </sheetViews>
  <sheetFormatPr defaultRowHeight="12.75" x14ac:dyDescent="0.2"/>
  <cols>
    <col min="1" max="1" width="0.85546875" style="3" hidden="1" customWidth="1"/>
    <col min="2" max="2" width="0.85546875" style="4" customWidth="1"/>
    <col min="3" max="3" width="28.7109375" style="4" customWidth="1"/>
    <col min="4" max="4" width="28.7109375" customWidth="1"/>
    <col min="5" max="5" width="0.140625" customWidth="1"/>
    <col min="6" max="6" width="6.5703125" customWidth="1"/>
    <col min="7" max="7" width="8.85546875" style="1" customWidth="1"/>
    <col min="8" max="8" width="28.7109375" style="1" customWidth="1"/>
    <col min="9" max="9" width="28.7109375" customWidth="1"/>
    <col min="10" max="10" width="12.7109375" customWidth="1"/>
    <col min="11" max="11" width="15" customWidth="1"/>
    <col min="12" max="12" width="8.85546875" style="1" customWidth="1"/>
  </cols>
  <sheetData>
    <row r="1" spans="1:12" ht="20.25" thickBot="1" x14ac:dyDescent="0.4">
      <c r="A1" s="27" t="s">
        <v>20</v>
      </c>
      <c r="B1" s="27"/>
      <c r="C1" s="2710" t="s">
        <v>553</v>
      </c>
      <c r="D1" s="2711"/>
      <c r="E1" s="2711"/>
      <c r="F1" s="2711"/>
      <c r="G1" s="2711"/>
      <c r="H1" s="2711"/>
      <c r="I1" s="2711"/>
      <c r="J1" s="2711"/>
      <c r="K1" s="2712"/>
      <c r="L1" s="68"/>
    </row>
    <row r="2" spans="1:12" ht="20.25" thickBot="1" x14ac:dyDescent="0.4">
      <c r="A2" s="27"/>
      <c r="B2" s="27"/>
      <c r="C2" s="131"/>
      <c r="D2" s="73"/>
      <c r="E2" s="73"/>
      <c r="F2" s="74"/>
      <c r="G2" s="73"/>
      <c r="H2" s="86"/>
      <c r="I2" s="75"/>
      <c r="J2" s="75"/>
      <c r="K2" s="132"/>
      <c r="L2" s="68"/>
    </row>
    <row r="3" spans="1:12" ht="16.5" thickBot="1" x14ac:dyDescent="0.3">
      <c r="A3" s="4"/>
      <c r="C3" s="76"/>
      <c r="D3" s="326" t="s">
        <v>4</v>
      </c>
      <c r="E3" s="326"/>
      <c r="F3" s="385"/>
      <c r="G3" s="388"/>
      <c r="H3" s="70"/>
      <c r="I3" s="326" t="s">
        <v>84</v>
      </c>
      <c r="J3" s="326"/>
      <c r="K3" s="77"/>
      <c r="L3" s="68"/>
    </row>
    <row r="4" spans="1:12" ht="3" customHeight="1" x14ac:dyDescent="0.25">
      <c r="A4" s="4"/>
      <c r="C4" s="80"/>
      <c r="D4" s="81"/>
      <c r="E4" s="81"/>
      <c r="F4" s="386"/>
      <c r="G4" s="389"/>
      <c r="H4" s="85"/>
      <c r="I4" s="81"/>
      <c r="J4" s="299"/>
      <c r="K4" s="41"/>
      <c r="L4" s="68"/>
    </row>
    <row r="5" spans="1:12" ht="15" x14ac:dyDescent="0.25">
      <c r="A5" s="4"/>
      <c r="C5" s="84"/>
      <c r="D5" s="294" t="s">
        <v>333</v>
      </c>
      <c r="E5" s="294"/>
      <c r="F5" s="294"/>
      <c r="G5" s="390"/>
      <c r="H5" s="160"/>
      <c r="I5" s="294" t="s">
        <v>333</v>
      </c>
      <c r="J5" s="294" t="s">
        <v>614</v>
      </c>
      <c r="K5" s="295" t="s">
        <v>323</v>
      </c>
      <c r="L5" s="68"/>
    </row>
    <row r="6" spans="1:12" ht="15" x14ac:dyDescent="0.25">
      <c r="A6" s="4"/>
      <c r="C6" s="130"/>
      <c r="D6" s="170"/>
      <c r="E6" s="170"/>
      <c r="F6" s="387"/>
      <c r="G6" s="390"/>
      <c r="H6" s="369" t="s">
        <v>570</v>
      </c>
      <c r="I6" s="625">
        <v>170000</v>
      </c>
      <c r="J6" s="625">
        <v>170000</v>
      </c>
      <c r="K6" s="296"/>
      <c r="L6" s="68"/>
    </row>
    <row r="7" spans="1:12" ht="1.9" customHeight="1" x14ac:dyDescent="0.25">
      <c r="A7" s="4"/>
      <c r="C7" s="130"/>
      <c r="D7" s="169"/>
      <c r="E7" s="169"/>
      <c r="F7" s="371"/>
      <c r="G7" s="390"/>
      <c r="H7" s="369"/>
      <c r="I7" s="625"/>
      <c r="J7" s="625"/>
      <c r="K7" s="296"/>
      <c r="L7" s="68"/>
    </row>
    <row r="8" spans="1:12" s="1093" customFormat="1" ht="1.9" customHeight="1" x14ac:dyDescent="0.25">
      <c r="A8" s="4"/>
      <c r="B8" s="4"/>
      <c r="C8" s="1105"/>
      <c r="D8" s="169"/>
      <c r="E8" s="169"/>
      <c r="F8" s="371"/>
      <c r="G8" s="390"/>
      <c r="H8" s="369"/>
      <c r="I8" s="625"/>
      <c r="J8" s="625"/>
      <c r="K8" s="296"/>
      <c r="L8" s="68"/>
    </row>
    <row r="9" spans="1:12" ht="15" x14ac:dyDescent="0.25">
      <c r="A9" s="4"/>
      <c r="B9" s="206"/>
      <c r="C9" s="204"/>
      <c r="D9" s="169"/>
      <c r="E9" s="169"/>
      <c r="F9" s="371"/>
      <c r="G9" s="390"/>
      <c r="H9" s="369" t="s">
        <v>408</v>
      </c>
      <c r="I9" s="625">
        <v>500000</v>
      </c>
      <c r="J9" s="625">
        <v>500000</v>
      </c>
      <c r="K9" s="296">
        <f>96614+59500+45190</f>
        <v>201304</v>
      </c>
      <c r="L9" s="68"/>
    </row>
    <row r="10" spans="1:12" s="1093" customFormat="1" ht="15" x14ac:dyDescent="0.25">
      <c r="A10" s="4"/>
      <c r="B10" s="206"/>
      <c r="C10" s="204"/>
      <c r="D10" s="169"/>
      <c r="E10" s="169"/>
      <c r="F10" s="371"/>
      <c r="G10" s="390"/>
      <c r="H10" s="369" t="s">
        <v>587</v>
      </c>
      <c r="I10" s="625">
        <v>2000000</v>
      </c>
      <c r="J10" s="625">
        <v>2000000</v>
      </c>
      <c r="K10" s="296"/>
      <c r="L10" s="68"/>
    </row>
    <row r="11" spans="1:12" ht="15" x14ac:dyDescent="0.25">
      <c r="A11" s="4"/>
      <c r="B11" s="206"/>
      <c r="C11" s="204"/>
      <c r="D11" s="169"/>
      <c r="E11" s="169"/>
      <c r="F11" s="371"/>
      <c r="G11" s="390"/>
      <c r="H11" s="130" t="s">
        <v>571</v>
      </c>
      <c r="I11" s="2211">
        <v>250000</v>
      </c>
      <c r="J11" s="2211">
        <v>250000</v>
      </c>
      <c r="K11" s="296"/>
      <c r="L11" s="68"/>
    </row>
    <row r="12" spans="1:12" s="2035" customFormat="1" ht="15.75" thickBot="1" x14ac:dyDescent="0.3">
      <c r="A12" s="4"/>
      <c r="B12" s="206"/>
      <c r="C12" s="204"/>
      <c r="D12" s="169"/>
      <c r="E12" s="169"/>
      <c r="F12" s="371"/>
      <c r="G12" s="390"/>
      <c r="H12" s="356" t="s">
        <v>647</v>
      </c>
      <c r="I12" s="626"/>
      <c r="J12" s="626">
        <v>7000000</v>
      </c>
      <c r="K12" s="352">
        <v>6699250</v>
      </c>
      <c r="L12" s="68"/>
    </row>
    <row r="13" spans="1:12" ht="16.5" thickBot="1" x14ac:dyDescent="0.3">
      <c r="A13"/>
      <c r="B13" s="279"/>
      <c r="C13" s="78" t="s">
        <v>33</v>
      </c>
      <c r="D13" s="298">
        <f>SUM(D6:D7)</f>
        <v>0</v>
      </c>
      <c r="E13" s="166">
        <f>SUM(E6:E7)</f>
        <v>0</v>
      </c>
      <c r="F13" s="298"/>
      <c r="G13" s="391"/>
      <c r="H13" s="167"/>
      <c r="I13" s="627">
        <f>SUM(I6:I11)</f>
        <v>2920000</v>
      </c>
      <c r="J13" s="329">
        <f>SUM(J6:J12)</f>
        <v>9920000</v>
      </c>
      <c r="K13" s="161">
        <f>SUM(K6:K12)</f>
        <v>6900554</v>
      </c>
      <c r="L13" s="68"/>
    </row>
    <row r="14" spans="1:12" ht="15" customHeight="1" thickBot="1" x14ac:dyDescent="0.3">
      <c r="A14"/>
      <c r="B14"/>
      <c r="C14" s="167" t="s">
        <v>334</v>
      </c>
      <c r="D14" s="203"/>
      <c r="E14" s="167"/>
      <c r="F14" s="168"/>
      <c r="G14" s="168"/>
      <c r="H14" s="302"/>
      <c r="I14" s="627">
        <f>SUM(I13+D13)</f>
        <v>2920000</v>
      </c>
      <c r="J14" s="329">
        <f>J13</f>
        <v>9920000</v>
      </c>
      <c r="K14" s="162">
        <f>K13</f>
        <v>6900554</v>
      </c>
      <c r="L14" s="68"/>
    </row>
    <row r="15" spans="1:12" ht="0.2" customHeight="1" thickBot="1" x14ac:dyDescent="0.3">
      <c r="A15"/>
      <c r="B15"/>
      <c r="C15" s="167" t="s">
        <v>335</v>
      </c>
      <c r="D15" s="203"/>
      <c r="E15" s="167"/>
      <c r="F15" s="168"/>
      <c r="G15" s="168"/>
      <c r="H15" s="302"/>
      <c r="I15" s="628"/>
      <c r="J15" s="329">
        <f>SUM(J13+E13)</f>
        <v>9920000</v>
      </c>
      <c r="K15" s="162">
        <f>SUM(E13+J13)</f>
        <v>9920000</v>
      </c>
      <c r="L15" s="68"/>
    </row>
    <row r="16" spans="1:12" s="469" customFormat="1" ht="0.2" customHeight="1" thickBot="1" x14ac:dyDescent="0.3">
      <c r="C16" s="487" t="s">
        <v>393</v>
      </c>
      <c r="D16" s="488"/>
      <c r="E16" s="487"/>
      <c r="F16" s="489"/>
      <c r="G16" s="489"/>
      <c r="H16" s="489"/>
      <c r="I16" s="629"/>
      <c r="J16" s="497"/>
      <c r="K16" s="1971">
        <f>SUM(F13+K13)</f>
        <v>6900554</v>
      </c>
      <c r="L16" s="496"/>
    </row>
    <row r="17" spans="1:12" s="21" customFormat="1" ht="15" customHeight="1" thickBot="1" x14ac:dyDescent="0.3">
      <c r="A17" s="20" t="s">
        <v>5</v>
      </c>
      <c r="B17" s="20"/>
      <c r="C17"/>
      <c r="D17"/>
      <c r="E17"/>
      <c r="F17" s="28"/>
      <c r="G17" s="29"/>
      <c r="H17" s="29"/>
      <c r="I17" s="630"/>
      <c r="J17"/>
      <c r="K17" s="392">
        <f>SUM(K16/K15)</f>
        <v>0.69562036290322582</v>
      </c>
      <c r="L17" s="22"/>
    </row>
    <row r="18" spans="1:12" ht="15" customHeight="1" x14ac:dyDescent="0.25">
      <c r="A18"/>
      <c r="B18"/>
      <c r="C18" s="20"/>
      <c r="D18" s="21"/>
      <c r="E18" s="21"/>
      <c r="F18" s="6"/>
    </row>
    <row r="19" spans="1:12" ht="15" customHeight="1" x14ac:dyDescent="0.2">
      <c r="C19"/>
      <c r="D19" s="1"/>
      <c r="E19" s="1"/>
      <c r="F19" s="17"/>
      <c r="G19"/>
      <c r="H19"/>
    </row>
    <row r="20" spans="1:12" ht="15" customHeight="1" x14ac:dyDescent="0.2">
      <c r="A20" s="5"/>
      <c r="B20" s="5"/>
    </row>
    <row r="21" spans="1:12" x14ac:dyDescent="0.2">
      <c r="A21" s="7"/>
      <c r="B21" s="7"/>
      <c r="C21" s="5"/>
    </row>
    <row r="22" spans="1:12" x14ac:dyDescent="0.2">
      <c r="A22" s="7"/>
      <c r="B22" s="7"/>
      <c r="C22" s="7"/>
    </row>
    <row r="23" spans="1:12" x14ac:dyDescent="0.2">
      <c r="A23" s="7"/>
      <c r="B23" s="7"/>
      <c r="C23" s="7"/>
    </row>
    <row r="24" spans="1:12" x14ac:dyDescent="0.2">
      <c r="A24" s="7"/>
      <c r="B24" s="7"/>
      <c r="C24" s="7"/>
    </row>
    <row r="25" spans="1:12" x14ac:dyDescent="0.2">
      <c r="A25" s="7"/>
      <c r="B25" s="7"/>
      <c r="C25" s="7"/>
    </row>
    <row r="26" spans="1:12" x14ac:dyDescent="0.2">
      <c r="A26" s="7"/>
      <c r="B26" s="7"/>
      <c r="C26" s="7"/>
    </row>
    <row r="27" spans="1:12" x14ac:dyDescent="0.2">
      <c r="A27" s="7"/>
      <c r="B27" s="7"/>
      <c r="C27" s="7"/>
    </row>
    <row r="28" spans="1:12" x14ac:dyDescent="0.2">
      <c r="A28" s="7"/>
      <c r="B28" s="7"/>
      <c r="C28" s="7"/>
    </row>
    <row r="29" spans="1:12" x14ac:dyDescent="0.2">
      <c r="A29" s="7"/>
      <c r="B29" s="7"/>
      <c r="C29" s="7"/>
    </row>
    <row r="30" spans="1:12" x14ac:dyDescent="0.2">
      <c r="A30" s="7"/>
      <c r="B30" s="7"/>
      <c r="C30" s="7"/>
    </row>
    <row r="31" spans="1:12" x14ac:dyDescent="0.2">
      <c r="A31" s="7"/>
      <c r="B31" s="7"/>
      <c r="C31" s="7"/>
    </row>
    <row r="32" spans="1:12" x14ac:dyDescent="0.2">
      <c r="A32" s="7"/>
      <c r="B32" s="7"/>
      <c r="C32" s="7"/>
    </row>
    <row r="33" spans="1:12" x14ac:dyDescent="0.2">
      <c r="A33" s="7"/>
      <c r="B33" s="7"/>
      <c r="C33" s="7"/>
    </row>
    <row r="34" spans="1:12" x14ac:dyDescent="0.2">
      <c r="A34" s="7"/>
      <c r="B34" s="7"/>
      <c r="C34" s="7"/>
    </row>
    <row r="35" spans="1:12" x14ac:dyDescent="0.2">
      <c r="A35" s="7"/>
      <c r="B35" s="7"/>
      <c r="C35" s="7"/>
    </row>
    <row r="36" spans="1:12" x14ac:dyDescent="0.2">
      <c r="A36" s="7"/>
      <c r="B36" s="7"/>
      <c r="C36" s="7"/>
    </row>
    <row r="37" spans="1:12" x14ac:dyDescent="0.2">
      <c r="A37" s="7"/>
      <c r="B37" s="7"/>
      <c r="C37" s="7"/>
    </row>
    <row r="38" spans="1:12" x14ac:dyDescent="0.2">
      <c r="A38" s="7"/>
      <c r="B38" s="7"/>
      <c r="C38" s="7"/>
    </row>
    <row r="39" spans="1:12" x14ac:dyDescent="0.2">
      <c r="A39" s="6"/>
      <c r="B39" s="6"/>
      <c r="C39" s="7"/>
    </row>
    <row r="40" spans="1:12" x14ac:dyDescent="0.2">
      <c r="A40" s="1"/>
      <c r="B40" s="1"/>
      <c r="C40" s="6"/>
    </row>
    <row r="41" spans="1:12" x14ac:dyDescent="0.2">
      <c r="A41" s="18"/>
      <c r="B41" s="18"/>
      <c r="C41" s="1"/>
    </row>
    <row r="42" spans="1:12" x14ac:dyDescent="0.2">
      <c r="A42" s="18"/>
      <c r="B42" s="18"/>
      <c r="C42" s="18"/>
    </row>
    <row r="43" spans="1:12" x14ac:dyDescent="0.2">
      <c r="A43" s="18"/>
      <c r="B43" s="18"/>
      <c r="C43" s="18"/>
    </row>
    <row r="44" spans="1:12" s="2" customFormat="1" ht="15.75" x14ac:dyDescent="0.25">
      <c r="A44" s="19"/>
      <c r="B44" s="19"/>
      <c r="C44" s="18"/>
      <c r="D44"/>
      <c r="E44"/>
      <c r="F44"/>
      <c r="G44" s="1"/>
      <c r="H44" s="1"/>
      <c r="I44"/>
      <c r="J44"/>
      <c r="K44"/>
      <c r="L44" s="1"/>
    </row>
    <row r="45" spans="1:12" ht="15.75" x14ac:dyDescent="0.25">
      <c r="A45" s="18"/>
      <c r="B45" s="18"/>
      <c r="C45" s="19"/>
    </row>
    <row r="46" spans="1:12" x14ac:dyDescent="0.2">
      <c r="A46"/>
      <c r="B46"/>
      <c r="C46" s="18"/>
    </row>
    <row r="47" spans="1:12" x14ac:dyDescent="0.2">
      <c r="A47"/>
      <c r="B47"/>
      <c r="C47"/>
    </row>
    <row r="48" spans="1:12" x14ac:dyDescent="0.2">
      <c r="A48"/>
      <c r="B48"/>
      <c r="C48"/>
    </row>
    <row r="49" spans="1:12" x14ac:dyDescent="0.2">
      <c r="A49"/>
      <c r="B49"/>
      <c r="C49"/>
    </row>
    <row r="50" spans="1:12" x14ac:dyDescent="0.2">
      <c r="A50"/>
      <c r="B50"/>
      <c r="C50"/>
    </row>
    <row r="51" spans="1:12" x14ac:dyDescent="0.2">
      <c r="A51" s="18"/>
      <c r="B51" s="18"/>
      <c r="C51"/>
    </row>
    <row r="52" spans="1:12" x14ac:dyDescent="0.2">
      <c r="A52" s="18"/>
      <c r="B52" s="18"/>
      <c r="C52" s="18"/>
    </row>
    <row r="53" spans="1:12" ht="15.75" x14ac:dyDescent="0.25">
      <c r="A53" s="18"/>
      <c r="B53" s="18"/>
      <c r="C53" s="18"/>
      <c r="L53" s="2"/>
    </row>
    <row r="54" spans="1:12" x14ac:dyDescent="0.2">
      <c r="A54" s="18"/>
      <c r="B54" s="18"/>
      <c r="C54" s="18"/>
    </row>
    <row r="55" spans="1:12" x14ac:dyDescent="0.2">
      <c r="A55" s="18"/>
      <c r="B55" s="18"/>
      <c r="C55" s="18"/>
    </row>
    <row r="56" spans="1:12" x14ac:dyDescent="0.2">
      <c r="A56" s="4"/>
      <c r="C56" s="18"/>
    </row>
    <row r="57" spans="1:12" x14ac:dyDescent="0.2">
      <c r="A57" s="4"/>
    </row>
    <row r="58" spans="1:12" x14ac:dyDescent="0.2">
      <c r="A58" s="4"/>
    </row>
    <row r="59" spans="1:12" x14ac:dyDescent="0.2">
      <c r="A59" s="24"/>
    </row>
    <row r="60" spans="1:12" x14ac:dyDescent="0.2">
      <c r="A60" s="24"/>
    </row>
    <row r="61" spans="1:12" x14ac:dyDescent="0.2">
      <c r="A61" s="24"/>
    </row>
    <row r="62" spans="1:12" x14ac:dyDescent="0.2">
      <c r="A62" s="24"/>
    </row>
    <row r="63" spans="1:12" x14ac:dyDescent="0.2">
      <c r="A63" s="24"/>
    </row>
    <row r="64" spans="1:12" x14ac:dyDescent="0.2">
      <c r="A64" s="24"/>
    </row>
    <row r="65" spans="1:1" x14ac:dyDescent="0.2">
      <c r="A65" s="24"/>
    </row>
    <row r="66" spans="1:1" x14ac:dyDescent="0.2">
      <c r="A66" s="24"/>
    </row>
    <row r="67" spans="1:1" x14ac:dyDescent="0.2">
      <c r="A67" s="24"/>
    </row>
    <row r="68" spans="1:1" x14ac:dyDescent="0.2">
      <c r="A68" s="24"/>
    </row>
    <row r="69" spans="1:1" x14ac:dyDescent="0.2">
      <c r="A69" s="24"/>
    </row>
    <row r="70" spans="1:1" x14ac:dyDescent="0.2">
      <c r="A70" s="24"/>
    </row>
    <row r="71" spans="1:1" x14ac:dyDescent="0.2">
      <c r="A71" s="24"/>
    </row>
    <row r="72" spans="1:1" x14ac:dyDescent="0.2">
      <c r="A72" s="24"/>
    </row>
    <row r="73" spans="1:1" x14ac:dyDescent="0.2">
      <c r="A73" s="24"/>
    </row>
    <row r="74" spans="1:1" x14ac:dyDescent="0.2">
      <c r="A74" s="24"/>
    </row>
    <row r="75" spans="1:1" x14ac:dyDescent="0.2">
      <c r="A75" s="24"/>
    </row>
    <row r="76" spans="1:1" x14ac:dyDescent="0.2">
      <c r="A76" s="24"/>
    </row>
    <row r="77" spans="1:1" x14ac:dyDescent="0.2">
      <c r="A77" s="24"/>
    </row>
    <row r="78" spans="1:1" x14ac:dyDescent="0.2">
      <c r="A78" s="24"/>
    </row>
    <row r="79" spans="1:1" x14ac:dyDescent="0.2">
      <c r="A79" s="24"/>
    </row>
    <row r="80" spans="1:1" x14ac:dyDescent="0.2">
      <c r="A80" s="24"/>
    </row>
    <row r="81" spans="1:1" x14ac:dyDescent="0.2">
      <c r="A81" s="24"/>
    </row>
    <row r="82" spans="1:1" x14ac:dyDescent="0.2">
      <c r="A82" s="24"/>
    </row>
    <row r="83" spans="1:1" x14ac:dyDescent="0.2">
      <c r="A83" s="24"/>
    </row>
    <row r="84" spans="1:1" x14ac:dyDescent="0.2">
      <c r="A84" s="24"/>
    </row>
    <row r="85" spans="1:1" x14ac:dyDescent="0.2">
      <c r="A85" s="24"/>
    </row>
    <row r="86" spans="1:1" x14ac:dyDescent="0.2">
      <c r="A86" s="24"/>
    </row>
    <row r="87" spans="1:1" x14ac:dyDescent="0.2">
      <c r="A87" s="24"/>
    </row>
    <row r="88" spans="1:1" x14ac:dyDescent="0.2">
      <c r="A88" s="24"/>
    </row>
    <row r="89" spans="1:1" x14ac:dyDescent="0.2">
      <c r="A89" s="24"/>
    </row>
    <row r="90" spans="1:1" x14ac:dyDescent="0.2">
      <c r="A90" s="24"/>
    </row>
    <row r="91" spans="1:1" x14ac:dyDescent="0.2">
      <c r="A91" s="24"/>
    </row>
    <row r="92" spans="1:1" x14ac:dyDescent="0.2">
      <c r="A92" s="23"/>
    </row>
    <row r="93" spans="1:1" x14ac:dyDescent="0.2">
      <c r="A93" s="23"/>
    </row>
    <row r="94" spans="1:1" x14ac:dyDescent="0.2">
      <c r="A94" s="23"/>
    </row>
  </sheetData>
  <mergeCells count="1">
    <mergeCell ref="C1:K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2C668-3E5D-4216-AF91-7407719AADFD}">
  <dimension ref="A1:H53"/>
  <sheetViews>
    <sheetView workbookViewId="0">
      <selection sqref="A1:G26"/>
    </sheetView>
  </sheetViews>
  <sheetFormatPr defaultRowHeight="12.75" x14ac:dyDescent="0.2"/>
  <cols>
    <col min="1" max="1" width="7.5703125" bestFit="1" customWidth="1"/>
    <col min="2" max="2" width="35.7109375" bestFit="1" customWidth="1"/>
    <col min="3" max="4" width="14.5703125" bestFit="1" customWidth="1"/>
    <col min="5" max="5" width="12.7109375" bestFit="1" customWidth="1"/>
    <col min="6" max="6" width="16.28515625" bestFit="1" customWidth="1"/>
    <col min="7" max="7" width="14.5703125" bestFit="1" customWidth="1"/>
  </cols>
  <sheetData>
    <row r="1" spans="1:8" ht="40.5" customHeight="1" thickBot="1" x14ac:dyDescent="0.3">
      <c r="A1" s="2713" t="s">
        <v>616</v>
      </c>
      <c r="B1" s="2776"/>
      <c r="C1" s="2776"/>
      <c r="D1" s="2776"/>
      <c r="E1" s="2776"/>
      <c r="F1" s="2776"/>
      <c r="G1" s="2777"/>
    </row>
    <row r="2" spans="1:8" ht="15.75" x14ac:dyDescent="0.25">
      <c r="A2" s="240"/>
      <c r="B2" s="30"/>
      <c r="C2" s="1778"/>
      <c r="D2" s="1778"/>
      <c r="E2" s="1778"/>
      <c r="F2" s="1778"/>
      <c r="G2" s="41"/>
    </row>
    <row r="3" spans="1:8" x14ac:dyDescent="0.2">
      <c r="A3" s="241"/>
      <c r="B3" s="1778"/>
      <c r="C3" s="1778"/>
      <c r="D3" s="1778"/>
      <c r="E3" s="1778"/>
      <c r="F3" s="1778"/>
      <c r="G3" s="41"/>
    </row>
    <row r="4" spans="1:8" x14ac:dyDescent="0.2">
      <c r="A4" s="241"/>
      <c r="B4" s="1778"/>
      <c r="C4" s="1778"/>
      <c r="D4" s="1778"/>
      <c r="E4" s="1778"/>
      <c r="F4" s="1778"/>
      <c r="G4" s="41"/>
    </row>
    <row r="5" spans="1:8" ht="21" x14ac:dyDescent="0.2">
      <c r="A5" s="244" t="s">
        <v>200</v>
      </c>
      <c r="B5" s="870" t="s">
        <v>196</v>
      </c>
      <c r="C5" s="55" t="s">
        <v>36</v>
      </c>
      <c r="D5" s="55" t="s">
        <v>68</v>
      </c>
      <c r="E5" s="55" t="s">
        <v>69</v>
      </c>
      <c r="F5" s="55" t="s">
        <v>345</v>
      </c>
      <c r="G5" s="95" t="s">
        <v>33</v>
      </c>
    </row>
    <row r="6" spans="1:8" x14ac:dyDescent="0.2">
      <c r="A6" s="937" t="s">
        <v>475</v>
      </c>
      <c r="B6" s="900" t="s">
        <v>617</v>
      </c>
      <c r="C6" s="901"/>
      <c r="D6" s="901"/>
      <c r="E6" s="901"/>
      <c r="F6" s="901"/>
      <c r="G6" s="906"/>
    </row>
    <row r="7" spans="1:8" x14ac:dyDescent="0.2">
      <c r="A7" s="1336"/>
      <c r="B7" s="1838" t="s">
        <v>324</v>
      </c>
      <c r="C7" s="1746"/>
      <c r="D7" s="1746"/>
      <c r="E7" s="1746"/>
      <c r="F7" s="1746"/>
      <c r="G7" s="1805">
        <f t="shared" ref="G7:G8" si="0">SUM(C7:F7)</f>
        <v>0</v>
      </c>
    </row>
    <row r="8" spans="1:8" x14ac:dyDescent="0.2">
      <c r="A8" s="1336"/>
      <c r="B8" s="1827" t="s">
        <v>325</v>
      </c>
      <c r="C8" s="1746">
        <v>2861064</v>
      </c>
      <c r="D8" s="1746">
        <v>440850</v>
      </c>
      <c r="E8" s="1746">
        <v>411684</v>
      </c>
      <c r="F8" s="1914">
        <v>75819</v>
      </c>
      <c r="G8" s="1805">
        <f t="shared" si="0"/>
        <v>3789417</v>
      </c>
    </row>
    <row r="9" spans="1:8" s="1778" customFormat="1" ht="13.5" thickBot="1" x14ac:dyDescent="0.25">
      <c r="A9" s="1915"/>
      <c r="B9" s="1826" t="s">
        <v>323</v>
      </c>
      <c r="C9" s="1916">
        <v>2604430</v>
      </c>
      <c r="D9" s="1916">
        <v>440849</v>
      </c>
      <c r="E9" s="1916">
        <v>286022</v>
      </c>
      <c r="F9" s="903">
        <v>75819</v>
      </c>
      <c r="G9" s="1917">
        <f>SUM(C9:F9)</f>
        <v>3407120</v>
      </c>
    </row>
    <row r="10" spans="1:8" x14ac:dyDescent="0.2">
      <c r="A10" s="2801" t="s">
        <v>70</v>
      </c>
      <c r="B10" s="2802"/>
      <c r="C10" s="2028"/>
      <c r="D10" s="2028"/>
      <c r="E10" s="2028"/>
      <c r="F10" s="2028"/>
      <c r="G10" s="2029"/>
    </row>
    <row r="11" spans="1:8" x14ac:dyDescent="0.2">
      <c r="A11" s="2023"/>
      <c r="B11" s="2000" t="s">
        <v>324</v>
      </c>
      <c r="C11" s="2016"/>
      <c r="D11" s="2016"/>
      <c r="E11" s="2016"/>
      <c r="F11" s="2016"/>
      <c r="G11" s="2017"/>
    </row>
    <row r="12" spans="1:8" x14ac:dyDescent="0.2">
      <c r="A12" s="2030"/>
      <c r="B12" s="2031" t="s">
        <v>325</v>
      </c>
      <c r="C12" s="2021">
        <f>C8</f>
        <v>2861064</v>
      </c>
      <c r="D12" s="2021">
        <f t="shared" ref="D12:G12" si="1">D8</f>
        <v>440850</v>
      </c>
      <c r="E12" s="2021">
        <f t="shared" si="1"/>
        <v>411684</v>
      </c>
      <c r="F12" s="2021">
        <f t="shared" si="1"/>
        <v>75819</v>
      </c>
      <c r="G12" s="2022">
        <f t="shared" si="1"/>
        <v>3789417</v>
      </c>
    </row>
    <row r="13" spans="1:8" s="1778" customFormat="1" x14ac:dyDescent="0.2">
      <c r="A13" s="2032"/>
      <c r="B13" s="2004" t="s">
        <v>323</v>
      </c>
      <c r="C13" s="2021">
        <f>C9</f>
        <v>2604430</v>
      </c>
      <c r="D13" s="2021">
        <f t="shared" ref="D13:G13" si="2">D9</f>
        <v>440849</v>
      </c>
      <c r="E13" s="2021">
        <f t="shared" si="2"/>
        <v>286022</v>
      </c>
      <c r="F13" s="2021">
        <f t="shared" si="2"/>
        <v>75819</v>
      </c>
      <c r="G13" s="2021">
        <f t="shared" si="2"/>
        <v>3407120</v>
      </c>
    </row>
    <row r="14" spans="1:8" s="1778" customFormat="1" ht="13.5" thickBot="1" x14ac:dyDescent="0.25">
      <c r="A14" s="2032"/>
      <c r="B14" s="2033" t="s">
        <v>389</v>
      </c>
      <c r="C14" s="2249">
        <f>C13/C12</f>
        <v>0.91030120262951131</v>
      </c>
      <c r="D14" s="2249">
        <f t="shared" ref="D14:G14" si="3">D13/D12</f>
        <v>0.9999977316547578</v>
      </c>
      <c r="E14" s="2249">
        <f t="shared" si="3"/>
        <v>0.69476103030479686</v>
      </c>
      <c r="F14" s="2034"/>
      <c r="G14" s="2249">
        <f t="shared" si="3"/>
        <v>0.89911456036640991</v>
      </c>
    </row>
    <row r="15" spans="1:8" s="1778" customFormat="1" x14ac:dyDescent="0.2">
      <c r="A15" s="1920"/>
      <c r="B15" s="1921"/>
      <c r="C15" s="1918"/>
      <c r="D15" s="1918"/>
      <c r="E15" s="1918"/>
      <c r="F15" s="1922"/>
      <c r="G15" s="1918"/>
      <c r="H15" s="118"/>
    </row>
    <row r="16" spans="1:8" ht="13.5" thickBot="1" x14ac:dyDescent="0.25">
      <c r="A16" s="660"/>
      <c r="B16" s="661"/>
      <c r="C16" s="656"/>
      <c r="D16" s="656"/>
      <c r="E16" s="656"/>
      <c r="F16" s="656"/>
      <c r="G16" s="868"/>
    </row>
    <row r="17" spans="1:7" ht="31.5" x14ac:dyDescent="0.2">
      <c r="A17" s="1801" t="s">
        <v>200</v>
      </c>
      <c r="B17" s="870" t="s">
        <v>196</v>
      </c>
      <c r="C17" s="1687" t="s">
        <v>71</v>
      </c>
      <c r="D17" s="1687" t="s">
        <v>392</v>
      </c>
      <c r="E17" s="1687" t="s">
        <v>271</v>
      </c>
      <c r="F17" s="1687"/>
      <c r="G17" s="1689"/>
    </row>
    <row r="18" spans="1:7" x14ac:dyDescent="0.2">
      <c r="A18" s="676" t="s">
        <v>254</v>
      </c>
      <c r="B18" s="900" t="s">
        <v>256</v>
      </c>
      <c r="C18" s="901"/>
      <c r="D18" s="901"/>
      <c r="E18" s="901"/>
      <c r="F18" s="901"/>
      <c r="G18" s="906"/>
    </row>
    <row r="19" spans="1:7" x14ac:dyDescent="0.2">
      <c r="A19" s="1336"/>
      <c r="B19" s="1838" t="s">
        <v>324</v>
      </c>
      <c r="C19" s="1746"/>
      <c r="D19" s="1746"/>
      <c r="E19" s="1746"/>
      <c r="F19" s="1746"/>
      <c r="G19" s="943">
        <f t="shared" ref="G19:G20" si="4">SUM(C19:F19)</f>
        <v>0</v>
      </c>
    </row>
    <row r="20" spans="1:7" x14ac:dyDescent="0.2">
      <c r="A20" s="1926"/>
      <c r="B20" s="1827" t="s">
        <v>325</v>
      </c>
      <c r="C20" s="1746"/>
      <c r="D20" s="1746">
        <f>G12</f>
        <v>3789417</v>
      </c>
      <c r="E20" s="1746"/>
      <c r="F20" s="1746"/>
      <c r="G20" s="943">
        <f t="shared" si="4"/>
        <v>3789417</v>
      </c>
    </row>
    <row r="21" spans="1:7" s="1934" customFormat="1" ht="13.5" thickBot="1" x14ac:dyDescent="0.25">
      <c r="A21" s="1990"/>
      <c r="B21" s="1826" t="s">
        <v>323</v>
      </c>
      <c r="C21" s="1916"/>
      <c r="D21" s="1916">
        <v>3414689</v>
      </c>
      <c r="E21" s="1916"/>
      <c r="F21" s="1916"/>
      <c r="G21" s="1991">
        <f>SUM(D21:E21)</f>
        <v>3414689</v>
      </c>
    </row>
    <row r="22" spans="1:7" x14ac:dyDescent="0.2">
      <c r="A22" s="2803" t="s">
        <v>72</v>
      </c>
      <c r="B22" s="2804"/>
      <c r="C22" s="2012"/>
      <c r="D22" s="2012"/>
      <c r="E22" s="2012"/>
      <c r="F22" s="2012"/>
      <c r="G22" s="2013"/>
    </row>
    <row r="23" spans="1:7" x14ac:dyDescent="0.2">
      <c r="A23" s="2014"/>
      <c r="B23" s="2015" t="s">
        <v>324</v>
      </c>
      <c r="C23" s="2016"/>
      <c r="D23" s="2016"/>
      <c r="E23" s="2016"/>
      <c r="F23" s="2016"/>
      <c r="G23" s="2017"/>
    </row>
    <row r="24" spans="1:7" x14ac:dyDescent="0.2">
      <c r="A24" s="2018"/>
      <c r="B24" s="2019" t="s">
        <v>325</v>
      </c>
      <c r="C24" s="2020"/>
      <c r="D24" s="2021">
        <f>D20</f>
        <v>3789417</v>
      </c>
      <c r="E24" s="2021"/>
      <c r="F24" s="2021"/>
      <c r="G24" s="2022">
        <f>G20</f>
        <v>3789417</v>
      </c>
    </row>
    <row r="25" spans="1:7" s="1778" customFormat="1" x14ac:dyDescent="0.2">
      <c r="A25" s="2018"/>
      <c r="B25" s="2019" t="s">
        <v>323</v>
      </c>
      <c r="C25" s="2021"/>
      <c r="D25" s="2021">
        <f>D21</f>
        <v>3414689</v>
      </c>
      <c r="E25" s="2021"/>
      <c r="F25" s="2021"/>
      <c r="G25" s="2022">
        <f>G21</f>
        <v>3414689</v>
      </c>
    </row>
    <row r="26" spans="1:7" ht="13.5" thickBot="1" x14ac:dyDescent="0.25">
      <c r="A26" s="2027"/>
      <c r="B26" s="2024" t="s">
        <v>389</v>
      </c>
      <c r="C26" s="2025"/>
      <c r="D26" s="2247">
        <f>D25/D24</f>
        <v>0.90111196524425785</v>
      </c>
      <c r="E26" s="2026"/>
      <c r="F26" s="2026"/>
      <c r="G26" s="2248">
        <f>G25/G24</f>
        <v>0.90111196524425785</v>
      </c>
    </row>
    <row r="27" spans="1:7" ht="3.75" customHeight="1" thickBot="1" x14ac:dyDescent="0.25">
      <c r="A27" s="1924"/>
      <c r="B27" s="656"/>
      <c r="C27" s="656"/>
      <c r="D27" s="1923"/>
      <c r="E27" s="1923"/>
      <c r="F27" s="1923"/>
      <c r="G27" s="1923"/>
    </row>
    <row r="28" spans="1:7" ht="43.5" customHeight="1" thickBot="1" x14ac:dyDescent="0.3">
      <c r="A28" s="2778" t="s">
        <v>1508</v>
      </c>
      <c r="B28" s="2779"/>
      <c r="C28" s="2779"/>
      <c r="D28" s="2779"/>
      <c r="E28" s="2779"/>
      <c r="F28" s="2779"/>
      <c r="G28" s="2780"/>
    </row>
    <row r="29" spans="1:7" ht="21" x14ac:dyDescent="0.2">
      <c r="A29" s="869" t="s">
        <v>200</v>
      </c>
      <c r="B29" s="870" t="s">
        <v>196</v>
      </c>
      <c r="C29" s="871" t="s">
        <v>36</v>
      </c>
      <c r="D29" s="871" t="s">
        <v>68</v>
      </c>
      <c r="E29" s="871" t="s">
        <v>69</v>
      </c>
      <c r="F29" s="871" t="s">
        <v>345</v>
      </c>
      <c r="G29" s="872" t="s">
        <v>33</v>
      </c>
    </row>
    <row r="30" spans="1:7" x14ac:dyDescent="0.2">
      <c r="A30" s="1851"/>
      <c r="B30" s="1852"/>
      <c r="C30" s="1853"/>
      <c r="D30" s="1853"/>
      <c r="E30" s="1853"/>
      <c r="F30" s="1853"/>
      <c r="G30" s="912"/>
    </row>
    <row r="31" spans="1:7" x14ac:dyDescent="0.2">
      <c r="A31" s="2793" t="s">
        <v>152</v>
      </c>
      <c r="B31" s="2794"/>
      <c r="C31" s="885"/>
      <c r="D31" s="885"/>
      <c r="E31" s="885"/>
      <c r="F31" s="885"/>
      <c r="G31" s="1805"/>
    </row>
    <row r="32" spans="1:7" x14ac:dyDescent="0.2">
      <c r="A32" s="937" t="s">
        <v>475</v>
      </c>
      <c r="B32" s="900" t="s">
        <v>617</v>
      </c>
      <c r="C32" s="1746"/>
      <c r="D32" s="1746"/>
      <c r="E32" s="1746"/>
      <c r="F32" s="1746"/>
      <c r="G32" s="1805"/>
    </row>
    <row r="33" spans="1:7" x14ac:dyDescent="0.2">
      <c r="A33" s="1336"/>
      <c r="B33" s="1827" t="s">
        <v>324</v>
      </c>
      <c r="C33" s="1746">
        <f>C7</f>
        <v>0</v>
      </c>
      <c r="D33" s="1746">
        <f>D7</f>
        <v>0</v>
      </c>
      <c r="E33" s="1746">
        <f>E7</f>
        <v>0</v>
      </c>
      <c r="F33" s="1746"/>
      <c r="G33" s="1805">
        <f t="shared" ref="G33:G34" si="5">SUM(C33:F33)</f>
        <v>0</v>
      </c>
    </row>
    <row r="34" spans="1:7" x14ac:dyDescent="0.2">
      <c r="A34" s="1336"/>
      <c r="B34" s="1827" t="s">
        <v>325</v>
      </c>
      <c r="C34" s="1746">
        <f t="shared" ref="C34:E34" si="6">C8</f>
        <v>2861064</v>
      </c>
      <c r="D34" s="1746">
        <f t="shared" si="6"/>
        <v>440850</v>
      </c>
      <c r="E34" s="1746">
        <f t="shared" si="6"/>
        <v>411684</v>
      </c>
      <c r="F34" s="1746">
        <f>SUM(F8)</f>
        <v>75819</v>
      </c>
      <c r="G34" s="1805">
        <f t="shared" si="5"/>
        <v>3789417</v>
      </c>
    </row>
    <row r="35" spans="1:7" s="1934" customFormat="1" ht="13.5" thickBot="1" x14ac:dyDescent="0.25">
      <c r="A35" s="1992"/>
      <c r="B35" s="1993" t="s">
        <v>323</v>
      </c>
      <c r="C35" s="1994">
        <f>C9</f>
        <v>2604430</v>
      </c>
      <c r="D35" s="1994">
        <f t="shared" ref="D35:G35" si="7">D9</f>
        <v>440849</v>
      </c>
      <c r="E35" s="1994">
        <f t="shared" si="7"/>
        <v>286022</v>
      </c>
      <c r="F35" s="1994">
        <f t="shared" si="7"/>
        <v>75819</v>
      </c>
      <c r="G35" s="1994">
        <f t="shared" si="7"/>
        <v>3407120</v>
      </c>
    </row>
    <row r="36" spans="1:7" x14ac:dyDescent="0.2">
      <c r="A36" s="2791" t="s">
        <v>70</v>
      </c>
      <c r="B36" s="2792"/>
      <c r="C36" s="1995"/>
      <c r="D36" s="1995"/>
      <c r="E36" s="1995"/>
      <c r="F36" s="1995"/>
      <c r="G36" s="1834"/>
    </row>
    <row r="37" spans="1:7" x14ac:dyDescent="0.2">
      <c r="A37" s="1841"/>
      <c r="B37" s="1842" t="s">
        <v>324</v>
      </c>
      <c r="C37" s="1912"/>
      <c r="D37" s="1912"/>
      <c r="E37" s="1912"/>
      <c r="F37" s="1912"/>
      <c r="G37" s="1913"/>
    </row>
    <row r="38" spans="1:7" x14ac:dyDescent="0.2">
      <c r="A38" s="934"/>
      <c r="B38" s="1830" t="s">
        <v>325</v>
      </c>
      <c r="C38" s="1910">
        <f>C34</f>
        <v>2861064</v>
      </c>
      <c r="D38" s="1910">
        <f t="shared" ref="D38:G38" si="8">D34</f>
        <v>440850</v>
      </c>
      <c r="E38" s="1910">
        <f t="shared" si="8"/>
        <v>411684</v>
      </c>
      <c r="F38" s="1910">
        <f t="shared" si="8"/>
        <v>75819</v>
      </c>
      <c r="G38" s="1911">
        <f t="shared" si="8"/>
        <v>3789417</v>
      </c>
    </row>
    <row r="39" spans="1:7" s="1778" customFormat="1" x14ac:dyDescent="0.2">
      <c r="A39" s="1996"/>
      <c r="B39" s="1830" t="s">
        <v>323</v>
      </c>
      <c r="C39" s="1910">
        <f>C35</f>
        <v>2604430</v>
      </c>
      <c r="D39" s="1910">
        <f t="shared" ref="D39:G39" si="9">D35</f>
        <v>440849</v>
      </c>
      <c r="E39" s="1910">
        <f t="shared" si="9"/>
        <v>286022</v>
      </c>
      <c r="F39" s="1910">
        <f t="shared" si="9"/>
        <v>75819</v>
      </c>
      <c r="G39" s="1910">
        <f t="shared" si="9"/>
        <v>3407120</v>
      </c>
    </row>
    <row r="40" spans="1:7" s="1778" customFormat="1" ht="13.5" thickBot="1" x14ac:dyDescent="0.25">
      <c r="A40" s="1997"/>
      <c r="B40" s="1998" t="s">
        <v>389</v>
      </c>
      <c r="C40" s="2250">
        <f>C39/C38</f>
        <v>0.91030120262951131</v>
      </c>
      <c r="D40" s="2250">
        <f t="shared" ref="D40:G40" si="10">D39/D38</f>
        <v>0.9999977316547578</v>
      </c>
      <c r="E40" s="2250">
        <f t="shared" si="10"/>
        <v>0.69476103030479686</v>
      </c>
      <c r="F40" s="2250"/>
      <c r="G40" s="2250">
        <f t="shared" si="10"/>
        <v>0.89911456036640991</v>
      </c>
    </row>
    <row r="41" spans="1:7" ht="13.5" thickBot="1" x14ac:dyDescent="0.25">
      <c r="A41" s="660"/>
      <c r="B41" s="661"/>
      <c r="C41" s="656"/>
      <c r="D41" s="1919"/>
      <c r="E41" s="656"/>
      <c r="F41" s="656"/>
      <c r="G41" s="1925"/>
    </row>
    <row r="42" spans="1:7" ht="31.5" x14ac:dyDescent="0.2">
      <c r="A42" s="1801" t="s">
        <v>200</v>
      </c>
      <c r="B42" s="870" t="s">
        <v>196</v>
      </c>
      <c r="C42" s="1687" t="s">
        <v>71</v>
      </c>
      <c r="D42" s="1687" t="s">
        <v>272</v>
      </c>
      <c r="E42" s="1687"/>
      <c r="F42" s="1687"/>
      <c r="G42" s="1689"/>
    </row>
    <row r="43" spans="1:7" x14ac:dyDescent="0.2">
      <c r="A43" s="2797" t="s">
        <v>150</v>
      </c>
      <c r="B43" s="2798"/>
      <c r="C43" s="1855"/>
      <c r="D43" s="1855"/>
      <c r="E43" s="1855"/>
      <c r="F43" s="1855"/>
      <c r="G43" s="1856"/>
    </row>
    <row r="44" spans="1:7" x14ac:dyDescent="0.2">
      <c r="A44" s="937" t="s">
        <v>254</v>
      </c>
      <c r="B44" s="938" t="s">
        <v>256</v>
      </c>
      <c r="C44" s="1746"/>
      <c r="D44" s="1746"/>
      <c r="E44" s="1746"/>
      <c r="F44" s="1746"/>
      <c r="G44" s="1846"/>
    </row>
    <row r="45" spans="1:7" x14ac:dyDescent="0.2">
      <c r="A45" s="1336"/>
      <c r="B45" s="1827" t="s">
        <v>324</v>
      </c>
      <c r="C45" s="1746"/>
      <c r="D45" s="1746">
        <f>D19</f>
        <v>0</v>
      </c>
      <c r="E45" s="1746"/>
      <c r="F45" s="1746"/>
      <c r="G45" s="1846">
        <f t="shared" ref="G45:G46" si="11">SUM(C45:F45)</f>
        <v>0</v>
      </c>
    </row>
    <row r="46" spans="1:7" x14ac:dyDescent="0.2">
      <c r="A46" s="1926"/>
      <c r="B46" s="1827" t="s">
        <v>325</v>
      </c>
      <c r="C46" s="1746"/>
      <c r="D46" s="1746">
        <f>D20</f>
        <v>3789417</v>
      </c>
      <c r="E46" s="1746"/>
      <c r="F46" s="1746"/>
      <c r="G46" s="1846">
        <f t="shared" si="11"/>
        <v>3789417</v>
      </c>
    </row>
    <row r="47" spans="1:7" s="1778" customFormat="1" ht="13.5" thickBot="1" x14ac:dyDescent="0.25">
      <c r="A47" s="1928"/>
      <c r="B47" s="1909" t="s">
        <v>323</v>
      </c>
      <c r="C47" s="903"/>
      <c r="D47" s="903">
        <f>D21</f>
        <v>3414689</v>
      </c>
      <c r="E47" s="903"/>
      <c r="F47" s="903"/>
      <c r="G47" s="1844">
        <f>SUM(D47)</f>
        <v>3414689</v>
      </c>
    </row>
    <row r="48" spans="1:7" x14ac:dyDescent="0.2">
      <c r="A48" s="2799" t="s">
        <v>72</v>
      </c>
      <c r="B48" s="2800"/>
      <c r="C48" s="1847"/>
      <c r="D48" s="1847"/>
      <c r="E48" s="1847"/>
      <c r="F48" s="1847"/>
      <c r="G48" s="1927"/>
    </row>
    <row r="49" spans="1:7" x14ac:dyDescent="0.2">
      <c r="A49" s="1999"/>
      <c r="B49" s="2000" t="s">
        <v>324</v>
      </c>
      <c r="C49" s="2001"/>
      <c r="D49" s="2001"/>
      <c r="E49" s="2001"/>
      <c r="F49" s="2001"/>
      <c r="G49" s="2002"/>
    </row>
    <row r="50" spans="1:7" x14ac:dyDescent="0.2">
      <c r="A50" s="2003"/>
      <c r="B50" s="2004" t="s">
        <v>325</v>
      </c>
      <c r="C50" s="2005"/>
      <c r="D50" s="2005">
        <f>D46</f>
        <v>3789417</v>
      </c>
      <c r="E50" s="2005"/>
      <c r="F50" s="2005"/>
      <c r="G50" s="2006">
        <f>G46</f>
        <v>3789417</v>
      </c>
    </row>
    <row r="51" spans="1:7" x14ac:dyDescent="0.2">
      <c r="A51" s="2007"/>
      <c r="B51" s="2008" t="s">
        <v>323</v>
      </c>
      <c r="C51" s="2008"/>
      <c r="D51" s="2251">
        <f>D47</f>
        <v>3414689</v>
      </c>
      <c r="E51" s="2008"/>
      <c r="F51" s="2008"/>
      <c r="G51" s="2253">
        <f>SUM(D51)</f>
        <v>3414689</v>
      </c>
    </row>
    <row r="52" spans="1:7" ht="13.5" thickBot="1" x14ac:dyDescent="0.25">
      <c r="A52" s="2009"/>
      <c r="B52" s="2010" t="s">
        <v>389</v>
      </c>
      <c r="C52" s="2011"/>
      <c r="D52" s="2252">
        <f>D51/D50</f>
        <v>0.90111196524425785</v>
      </c>
      <c r="E52" s="2011"/>
      <c r="F52" s="2011"/>
      <c r="G52" s="2254">
        <f>G51/G50</f>
        <v>0.90111196524425785</v>
      </c>
    </row>
    <row r="53" spans="1:7" x14ac:dyDescent="0.2">
      <c r="C53" s="588"/>
      <c r="E53" s="588"/>
      <c r="F53" s="588"/>
    </row>
  </sheetData>
  <mergeCells count="8">
    <mergeCell ref="A43:B43"/>
    <mergeCell ref="A48:B48"/>
    <mergeCell ref="A1:G1"/>
    <mergeCell ref="A10:B10"/>
    <mergeCell ref="A22:B22"/>
    <mergeCell ref="A28:G28"/>
    <mergeCell ref="A31:B31"/>
    <mergeCell ref="A36:B3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O1197"/>
  <sheetViews>
    <sheetView topLeftCell="A361" workbookViewId="0">
      <selection activeCell="H363" sqref="H363"/>
    </sheetView>
  </sheetViews>
  <sheetFormatPr defaultColWidth="9.140625" defaultRowHeight="12.75" x14ac:dyDescent="0.2"/>
  <cols>
    <col min="1" max="1" width="7.140625" style="379" customWidth="1"/>
    <col min="2" max="2" width="19" style="379" customWidth="1"/>
    <col min="3" max="3" width="12.7109375" style="503" bestFit="1" customWidth="1"/>
    <col min="4" max="4" width="13" style="503" bestFit="1" customWidth="1"/>
    <col min="5" max="5" width="12.85546875" style="503" bestFit="1" customWidth="1"/>
    <col min="6" max="6" width="12.7109375" style="503" bestFit="1" customWidth="1"/>
    <col min="7" max="8" width="12.5703125" style="503" customWidth="1"/>
    <col min="9" max="9" width="14.28515625" style="503" customWidth="1"/>
    <col min="10" max="10" width="16" style="503" customWidth="1"/>
    <col min="11" max="11" width="12.85546875" style="503" bestFit="1" customWidth="1"/>
    <col min="12" max="12" width="14.42578125" style="503" bestFit="1" customWidth="1"/>
    <col min="13" max="13" width="14.42578125" style="579" bestFit="1" customWidth="1"/>
    <col min="14" max="14" width="14.42578125" style="503" bestFit="1" customWidth="1"/>
    <col min="15" max="15" width="14.85546875" style="503" bestFit="1" customWidth="1"/>
    <col min="16" max="16" width="12.28515625" style="503" bestFit="1" customWidth="1"/>
    <col min="17" max="17" width="9.140625" style="503"/>
    <col min="18" max="18" width="10" style="503" customWidth="1"/>
    <col min="19" max="20" width="9.140625" style="503"/>
    <col min="21" max="16384" width="9.140625" style="379"/>
  </cols>
  <sheetData>
    <row r="1" spans="1:41" ht="29.25" customHeight="1" thickBot="1" x14ac:dyDescent="0.3">
      <c r="A1" s="2665" t="s">
        <v>531</v>
      </c>
      <c r="B1" s="2666"/>
      <c r="C1" s="2666"/>
      <c r="D1" s="2666"/>
      <c r="E1" s="2666"/>
      <c r="F1" s="2666"/>
      <c r="G1" s="2666"/>
      <c r="H1" s="2666"/>
      <c r="I1" s="2666"/>
      <c r="J1" s="2666"/>
      <c r="K1" s="2666"/>
      <c r="L1" s="2667"/>
      <c r="M1" s="500"/>
      <c r="N1" s="501"/>
      <c r="O1" s="501"/>
      <c r="P1" s="502"/>
    </row>
    <row r="2" spans="1:41" ht="3.75" customHeight="1" thickBot="1" x14ac:dyDescent="0.3">
      <c r="A2" s="449"/>
      <c r="C2" s="504"/>
      <c r="D2" s="505"/>
      <c r="E2" s="505"/>
      <c r="F2" s="505"/>
      <c r="G2" s="505"/>
      <c r="H2" s="505"/>
      <c r="I2" s="505"/>
      <c r="J2" s="505"/>
      <c r="K2" s="506"/>
      <c r="L2" s="507"/>
      <c r="M2" s="506"/>
      <c r="N2" s="508"/>
      <c r="O2" s="501"/>
      <c r="P2" s="502"/>
    </row>
    <row r="3" spans="1:41" ht="39" customHeight="1" x14ac:dyDescent="0.2">
      <c r="A3" s="509" t="s">
        <v>186</v>
      </c>
      <c r="B3" s="510" t="s">
        <v>187</v>
      </c>
      <c r="C3" s="511" t="s">
        <v>188</v>
      </c>
      <c r="D3" s="511" t="s">
        <v>189</v>
      </c>
      <c r="E3" s="511" t="s">
        <v>107</v>
      </c>
      <c r="F3" s="511" t="s">
        <v>191</v>
      </c>
      <c r="G3" s="511" t="s">
        <v>192</v>
      </c>
      <c r="H3" s="511" t="s">
        <v>108</v>
      </c>
      <c r="I3" s="511" t="s">
        <v>190</v>
      </c>
      <c r="J3" s="511" t="s">
        <v>354</v>
      </c>
      <c r="K3" s="512" t="s">
        <v>109</v>
      </c>
      <c r="L3" s="513" t="s">
        <v>33</v>
      </c>
      <c r="M3" s="449"/>
      <c r="N3" s="379"/>
      <c r="O3" s="379"/>
      <c r="P3" s="379"/>
      <c r="Q3" s="379"/>
      <c r="R3" s="379"/>
      <c r="S3" s="379"/>
      <c r="T3" s="379"/>
    </row>
    <row r="4" spans="1:41" ht="15" customHeight="1" thickBot="1" x14ac:dyDescent="0.25">
      <c r="A4" s="2678" t="s">
        <v>150</v>
      </c>
      <c r="B4" s="2679"/>
      <c r="C4" s="728"/>
      <c r="D4" s="728"/>
      <c r="E4" s="728"/>
      <c r="F4" s="728"/>
      <c r="G4" s="728"/>
      <c r="H4" s="728"/>
      <c r="I4" s="728"/>
      <c r="J4" s="728"/>
      <c r="K4" s="729"/>
      <c r="L4" s="730"/>
      <c r="M4" s="449"/>
      <c r="N4" s="379"/>
      <c r="O4" s="379"/>
      <c r="P4" s="379"/>
      <c r="Q4" s="379"/>
      <c r="R4" s="379"/>
      <c r="S4" s="379"/>
      <c r="T4" s="379"/>
    </row>
    <row r="5" spans="1:41" ht="15" customHeight="1" x14ac:dyDescent="0.2">
      <c r="A5" s="373" t="s">
        <v>201</v>
      </c>
      <c r="B5" s="1076" t="s">
        <v>349</v>
      </c>
      <c r="C5" s="731"/>
      <c r="D5" s="731"/>
      <c r="E5" s="731"/>
      <c r="F5" s="731"/>
      <c r="G5" s="731"/>
      <c r="H5" s="731"/>
      <c r="I5" s="731"/>
      <c r="J5" s="731"/>
      <c r="K5" s="732"/>
      <c r="L5" s="741"/>
      <c r="M5" s="449"/>
      <c r="N5" s="379"/>
      <c r="O5" s="379"/>
      <c r="P5" s="379"/>
      <c r="Q5" s="379"/>
      <c r="R5" s="379"/>
      <c r="S5" s="379"/>
      <c r="T5" s="379"/>
    </row>
    <row r="6" spans="1:41" s="447" customFormat="1" ht="15" customHeight="1" thickBot="1" x14ac:dyDescent="0.25">
      <c r="A6" s="373"/>
      <c r="B6" s="374" t="s">
        <v>324</v>
      </c>
      <c r="C6" s="731">
        <f>SUM('5.a.sz. melléklet'!C7)</f>
        <v>4895000</v>
      </c>
      <c r="D6" s="731"/>
      <c r="E6" s="731"/>
      <c r="F6" s="731"/>
      <c r="G6" s="731">
        <f>SUM('5.a.sz. melléklet'!G7)</f>
        <v>0</v>
      </c>
      <c r="H6" s="731"/>
      <c r="I6" s="731"/>
      <c r="J6" s="731"/>
      <c r="K6" s="732"/>
      <c r="L6" s="1240">
        <f>SUM(C6:K6)</f>
        <v>4895000</v>
      </c>
      <c r="M6" s="449"/>
      <c r="N6" s="379"/>
      <c r="O6" s="379"/>
      <c r="P6" s="379"/>
      <c r="Q6" s="379"/>
      <c r="R6" s="379"/>
      <c r="S6" s="379"/>
      <c r="T6" s="379"/>
      <c r="U6" s="379"/>
      <c r="V6" s="379"/>
      <c r="W6" s="379"/>
      <c r="X6" s="379"/>
      <c r="Y6" s="379"/>
      <c r="Z6" s="379"/>
      <c r="AA6" s="379"/>
      <c r="AB6" s="379"/>
      <c r="AC6" s="379"/>
      <c r="AD6" s="379"/>
      <c r="AE6" s="379"/>
      <c r="AF6" s="379"/>
      <c r="AG6" s="379"/>
      <c r="AH6" s="379"/>
      <c r="AI6" s="379"/>
      <c r="AJ6" s="379"/>
      <c r="AK6" s="379"/>
      <c r="AL6" s="379"/>
      <c r="AM6" s="379"/>
      <c r="AN6" s="379"/>
      <c r="AO6" s="379"/>
    </row>
    <row r="7" spans="1:41" ht="15" customHeight="1" x14ac:dyDescent="0.2">
      <c r="A7" s="373"/>
      <c r="B7" s="374" t="s">
        <v>325</v>
      </c>
      <c r="C7" s="731">
        <f>SUM('5.a.sz. melléklet'!C8)</f>
        <v>4895000</v>
      </c>
      <c r="D7" s="731"/>
      <c r="E7" s="731"/>
      <c r="F7" s="731"/>
      <c r="G7" s="731"/>
      <c r="H7" s="731"/>
      <c r="I7" s="731"/>
      <c r="J7" s="731"/>
      <c r="K7" s="732"/>
      <c r="L7" s="1240">
        <f>SUM(C7:K7)</f>
        <v>4895000</v>
      </c>
      <c r="M7" s="449"/>
      <c r="N7" s="379"/>
      <c r="O7" s="379"/>
      <c r="P7" s="379"/>
      <c r="Q7" s="379"/>
      <c r="R7" s="379"/>
      <c r="S7" s="379"/>
      <c r="T7" s="379"/>
    </row>
    <row r="8" spans="1:41" s="470" customFormat="1" ht="15" customHeight="1" thickBot="1" x14ac:dyDescent="0.25">
      <c r="A8" s="724"/>
      <c r="B8" s="725" t="s">
        <v>323</v>
      </c>
      <c r="C8" s="742">
        <f>'5.a.sz. melléklet'!C9</f>
        <v>5575208</v>
      </c>
      <c r="D8" s="742"/>
      <c r="E8" s="742"/>
      <c r="F8" s="742">
        <f>'13.sz.melléklet'!F44</f>
        <v>400610</v>
      </c>
      <c r="G8" s="742"/>
      <c r="H8" s="742"/>
      <c r="I8" s="742"/>
      <c r="J8" s="742"/>
      <c r="K8" s="1150"/>
      <c r="L8" s="1284">
        <f>SUM(C8:K8)</f>
        <v>5975818</v>
      </c>
      <c r="M8" s="726"/>
      <c r="N8" s="727"/>
      <c r="O8" s="727"/>
      <c r="P8" s="727"/>
      <c r="Q8" s="727"/>
      <c r="R8" s="727"/>
      <c r="S8" s="727"/>
      <c r="T8" s="727"/>
      <c r="U8" s="727"/>
      <c r="V8" s="727"/>
      <c r="W8" s="727"/>
      <c r="X8" s="727"/>
      <c r="Y8" s="727"/>
      <c r="Z8" s="727"/>
      <c r="AA8" s="727"/>
      <c r="AB8" s="727"/>
      <c r="AC8" s="727"/>
      <c r="AD8" s="727"/>
      <c r="AE8" s="727"/>
      <c r="AF8" s="727"/>
      <c r="AG8" s="727"/>
      <c r="AH8" s="727"/>
      <c r="AI8" s="727"/>
      <c r="AJ8" s="727"/>
      <c r="AK8" s="727"/>
      <c r="AL8" s="727"/>
      <c r="AM8" s="727"/>
      <c r="AN8" s="727"/>
      <c r="AO8" s="727"/>
    </row>
    <row r="9" spans="1:41" ht="24.75" customHeight="1" x14ac:dyDescent="0.2">
      <c r="A9" s="514" t="s">
        <v>211</v>
      </c>
      <c r="B9" s="445" t="s">
        <v>451</v>
      </c>
      <c r="C9" s="748"/>
      <c r="D9" s="748"/>
      <c r="E9" s="748"/>
      <c r="F9" s="748"/>
      <c r="G9" s="748"/>
      <c r="H9" s="748"/>
      <c r="I9" s="748"/>
      <c r="J9" s="748"/>
      <c r="K9" s="749"/>
      <c r="L9" s="735"/>
      <c r="M9" s="449"/>
      <c r="N9" s="379"/>
      <c r="O9" s="379"/>
      <c r="P9" s="379"/>
      <c r="Q9" s="379"/>
      <c r="R9" s="379"/>
      <c r="S9" s="379"/>
      <c r="T9" s="379"/>
    </row>
    <row r="10" spans="1:41" s="447" customFormat="1" ht="15" customHeight="1" thickBot="1" x14ac:dyDescent="0.25">
      <c r="A10" s="373"/>
      <c r="B10" s="374" t="s">
        <v>324</v>
      </c>
      <c r="C10" s="731">
        <f>SUM('5.a.sz. melléklet'!C11)</f>
        <v>52068000</v>
      </c>
      <c r="D10" s="731"/>
      <c r="E10" s="731"/>
      <c r="F10" s="731">
        <f>'5.a.sz. melléklet'!F11</f>
        <v>12700000</v>
      </c>
      <c r="G10" s="731">
        <f>SUM('5.a.sz. melléklet'!G11)</f>
        <v>158290848</v>
      </c>
      <c r="H10" s="731"/>
      <c r="I10" s="731">
        <f>SUM('5.a.sz. melléklet'!I11)</f>
        <v>196528000</v>
      </c>
      <c r="J10" s="731"/>
      <c r="K10" s="732">
        <f>SUM('5.a.sz. melléklet'!K11)</f>
        <v>0</v>
      </c>
      <c r="L10" s="1240">
        <f>SUM(C10:K10)</f>
        <v>419586848</v>
      </c>
      <c r="M10" s="449"/>
      <c r="N10" s="379"/>
      <c r="O10" s="379"/>
      <c r="P10" s="379"/>
      <c r="Q10" s="379"/>
      <c r="R10" s="379"/>
      <c r="S10" s="379"/>
      <c r="T10" s="379"/>
      <c r="U10" s="379"/>
      <c r="V10" s="379"/>
      <c r="W10" s="379"/>
      <c r="X10" s="379"/>
      <c r="Y10" s="379"/>
      <c r="Z10" s="379"/>
      <c r="AA10" s="379"/>
      <c r="AB10" s="379"/>
      <c r="AC10" s="379"/>
      <c r="AD10" s="379"/>
      <c r="AE10" s="379"/>
      <c r="AF10" s="379"/>
      <c r="AG10" s="379"/>
      <c r="AH10" s="379"/>
      <c r="AI10" s="379"/>
      <c r="AJ10" s="379"/>
      <c r="AK10" s="379"/>
      <c r="AL10" s="379"/>
      <c r="AM10" s="379"/>
      <c r="AN10" s="379"/>
      <c r="AO10" s="379"/>
    </row>
    <row r="11" spans="1:41" ht="15" customHeight="1" x14ac:dyDescent="0.2">
      <c r="A11" s="373"/>
      <c r="B11" s="374" t="s">
        <v>325</v>
      </c>
      <c r="C11" s="731">
        <f>C10</f>
        <v>52068000</v>
      </c>
      <c r="D11" s="731"/>
      <c r="E11" s="731"/>
      <c r="F11" s="731">
        <f>F10</f>
        <v>12700000</v>
      </c>
      <c r="G11" s="731">
        <f>G10</f>
        <v>158290848</v>
      </c>
      <c r="H11" s="731"/>
      <c r="I11" s="731">
        <f>I10</f>
        <v>196528000</v>
      </c>
      <c r="J11" s="731"/>
      <c r="K11" s="732">
        <f>SUM('5.a.sz. melléklet'!K12)</f>
        <v>0</v>
      </c>
      <c r="L11" s="1240">
        <f>SUM(C11:K11)</f>
        <v>419586848</v>
      </c>
      <c r="M11" s="449"/>
      <c r="N11" s="379"/>
      <c r="O11" s="379"/>
      <c r="P11" s="379"/>
      <c r="Q11" s="379"/>
      <c r="R11" s="379"/>
      <c r="S11" s="379"/>
      <c r="T11" s="379"/>
    </row>
    <row r="12" spans="1:41" s="470" customFormat="1" ht="15" customHeight="1" thickBot="1" x14ac:dyDescent="0.25">
      <c r="A12" s="724"/>
      <c r="B12" s="725" t="s">
        <v>323</v>
      </c>
      <c r="C12" s="742">
        <f>'5.a.sz. melléklet'!C13</f>
        <v>31383029</v>
      </c>
      <c r="D12" s="742">
        <f>'5.a.sz. melléklet'!D13</f>
        <v>25000</v>
      </c>
      <c r="E12" s="742"/>
      <c r="F12" s="742">
        <f>'5.a.sz. melléklet'!F13</f>
        <v>13550000</v>
      </c>
      <c r="G12" s="742">
        <f>'5.a.sz. melléklet'!G13</f>
        <v>104773080</v>
      </c>
      <c r="H12" s="742"/>
      <c r="I12" s="742">
        <f>'5.a.sz. melléklet'!I13</f>
        <v>41152858</v>
      </c>
      <c r="J12" s="742"/>
      <c r="K12" s="1150"/>
      <c r="L12" s="1284">
        <f>SUM(C12:K12)</f>
        <v>190883967</v>
      </c>
      <c r="M12" s="726"/>
      <c r="N12" s="727"/>
      <c r="O12" s="727"/>
      <c r="P12" s="727"/>
      <c r="Q12" s="727"/>
      <c r="R12" s="727"/>
      <c r="S12" s="727"/>
      <c r="T12" s="727"/>
      <c r="U12" s="727"/>
      <c r="V12" s="727"/>
      <c r="W12" s="727"/>
      <c r="X12" s="727"/>
      <c r="Y12" s="727"/>
      <c r="Z12" s="727"/>
      <c r="AA12" s="727"/>
      <c r="AB12" s="727"/>
      <c r="AC12" s="727"/>
      <c r="AD12" s="727"/>
      <c r="AE12" s="727"/>
      <c r="AF12" s="727"/>
      <c r="AG12" s="727"/>
      <c r="AH12" s="727"/>
      <c r="AI12" s="727"/>
      <c r="AJ12" s="727"/>
      <c r="AK12" s="727"/>
      <c r="AL12" s="727"/>
      <c r="AM12" s="727"/>
      <c r="AN12" s="727"/>
      <c r="AO12" s="727"/>
    </row>
    <row r="13" spans="1:41" ht="21.75" customHeight="1" x14ac:dyDescent="0.2">
      <c r="A13" s="514" t="s">
        <v>264</v>
      </c>
      <c r="B13" s="445" t="s">
        <v>265</v>
      </c>
      <c r="C13" s="748"/>
      <c r="D13" s="748"/>
      <c r="E13" s="748"/>
      <c r="F13" s="748"/>
      <c r="G13" s="748"/>
      <c r="H13" s="748"/>
      <c r="I13" s="748"/>
      <c r="J13" s="748"/>
      <c r="K13" s="749"/>
      <c r="L13" s="735"/>
      <c r="M13" s="449"/>
      <c r="N13" s="379"/>
      <c r="O13" s="379"/>
      <c r="P13" s="379"/>
      <c r="Q13" s="379"/>
      <c r="R13" s="379"/>
      <c r="S13" s="379"/>
      <c r="T13" s="379"/>
    </row>
    <row r="14" spans="1:41" s="447" customFormat="1" ht="15" customHeight="1" thickBot="1" x14ac:dyDescent="0.25">
      <c r="A14" s="373"/>
      <c r="B14" s="374" t="s">
        <v>324</v>
      </c>
      <c r="C14" s="731"/>
      <c r="D14" s="731"/>
      <c r="E14" s="731">
        <f>SUM('5.a.sz. melléklet'!E15)</f>
        <v>134971058</v>
      </c>
      <c r="F14" s="731"/>
      <c r="G14" s="731"/>
      <c r="H14" s="731"/>
      <c r="I14" s="731"/>
      <c r="J14" s="731"/>
      <c r="K14" s="732"/>
      <c r="L14" s="1240">
        <f>SUM(C14:K14)</f>
        <v>134971058</v>
      </c>
      <c r="M14" s="449"/>
      <c r="N14" s="379"/>
      <c r="O14" s="379"/>
      <c r="P14" s="379"/>
      <c r="Q14" s="379"/>
      <c r="R14" s="379"/>
      <c r="S14" s="379"/>
      <c r="T14" s="379"/>
      <c r="U14" s="379"/>
      <c r="V14" s="379"/>
      <c r="W14" s="379"/>
      <c r="X14" s="379"/>
      <c r="Y14" s="379"/>
      <c r="Z14" s="379"/>
      <c r="AA14" s="379"/>
      <c r="AB14" s="379"/>
      <c r="AC14" s="379"/>
      <c r="AD14" s="379"/>
      <c r="AE14" s="379"/>
      <c r="AF14" s="379"/>
      <c r="AG14" s="379"/>
      <c r="AH14" s="379"/>
      <c r="AI14" s="379"/>
      <c r="AJ14" s="379"/>
      <c r="AK14" s="379"/>
      <c r="AL14" s="379"/>
      <c r="AM14" s="379"/>
      <c r="AN14" s="379"/>
      <c r="AO14" s="379"/>
    </row>
    <row r="15" spans="1:41" ht="15" customHeight="1" x14ac:dyDescent="0.2">
      <c r="A15" s="373"/>
      <c r="B15" s="374" t="s">
        <v>325</v>
      </c>
      <c r="C15" s="731"/>
      <c r="D15" s="731"/>
      <c r="E15" s="731">
        <f>SUM('5.a.sz. melléklet'!E16)</f>
        <v>150982166</v>
      </c>
      <c r="F15" s="731"/>
      <c r="G15" s="731">
        <f>'5.a.sz. melléklet'!G16</f>
        <v>209000</v>
      </c>
      <c r="H15" s="731"/>
      <c r="I15" s="731"/>
      <c r="J15" s="731"/>
      <c r="K15" s="732">
        <f>'5.a.sz. melléklet'!K16</f>
        <v>71298341</v>
      </c>
      <c r="L15" s="1240">
        <f>SUM(C15:K15)</f>
        <v>222489507</v>
      </c>
      <c r="M15" s="449"/>
      <c r="N15" s="379"/>
      <c r="O15" s="379"/>
      <c r="P15" s="379"/>
      <c r="Q15" s="379"/>
      <c r="R15" s="379"/>
      <c r="S15" s="379"/>
      <c r="T15" s="379"/>
    </row>
    <row r="16" spans="1:41" s="470" customFormat="1" ht="15" customHeight="1" thickBot="1" x14ac:dyDescent="0.25">
      <c r="A16" s="724"/>
      <c r="B16" s="725" t="s">
        <v>323</v>
      </c>
      <c r="C16" s="742"/>
      <c r="D16" s="742"/>
      <c r="E16" s="742">
        <f>'5.a.sz. melléklet'!E17</f>
        <v>153378269</v>
      </c>
      <c r="F16" s="742">
        <f>'5.a.sz. melléklet'!F17</f>
        <v>500739</v>
      </c>
      <c r="G16" s="742">
        <f>'5.a.sz. melléklet'!G17</f>
        <v>209000</v>
      </c>
      <c r="H16" s="742"/>
      <c r="I16" s="742"/>
      <c r="J16" s="742"/>
      <c r="K16" s="742">
        <f>'5.a.sz. melléklet'!K17</f>
        <v>71298341</v>
      </c>
      <c r="L16" s="1284">
        <f>SUM(C16:K16)</f>
        <v>225386349</v>
      </c>
      <c r="M16" s="726"/>
      <c r="N16" s="727"/>
      <c r="O16" s="727"/>
      <c r="P16" s="727"/>
      <c r="Q16" s="727"/>
      <c r="R16" s="727"/>
      <c r="S16" s="727"/>
      <c r="T16" s="727"/>
      <c r="U16" s="727"/>
      <c r="V16" s="727"/>
      <c r="W16" s="727"/>
      <c r="X16" s="727"/>
      <c r="Y16" s="727"/>
      <c r="Z16" s="727"/>
      <c r="AA16" s="727"/>
      <c r="AB16" s="727"/>
      <c r="AC16" s="727"/>
      <c r="AD16" s="727"/>
      <c r="AE16" s="727"/>
      <c r="AF16" s="727"/>
      <c r="AG16" s="727"/>
      <c r="AH16" s="727"/>
      <c r="AI16" s="727"/>
      <c r="AJ16" s="727"/>
      <c r="AK16" s="727"/>
      <c r="AL16" s="727"/>
      <c r="AM16" s="727"/>
      <c r="AN16" s="727"/>
      <c r="AO16" s="727"/>
    </row>
    <row r="17" spans="1:41" ht="21.75" customHeight="1" x14ac:dyDescent="0.2">
      <c r="A17" s="1267" t="s">
        <v>254</v>
      </c>
      <c r="B17" s="1285" t="s">
        <v>255</v>
      </c>
      <c r="C17" s="748"/>
      <c r="D17" s="748"/>
      <c r="E17" s="748"/>
      <c r="F17" s="748"/>
      <c r="G17" s="748"/>
      <c r="H17" s="748"/>
      <c r="I17" s="748"/>
      <c r="J17" s="748"/>
      <c r="K17" s="749"/>
      <c r="L17" s="735"/>
      <c r="M17" s="449"/>
      <c r="N17" s="379"/>
      <c r="O17" s="379"/>
      <c r="P17" s="379"/>
      <c r="Q17" s="379"/>
      <c r="R17" s="379"/>
      <c r="S17" s="379"/>
      <c r="T17" s="379"/>
    </row>
    <row r="18" spans="1:41" s="447" customFormat="1" ht="15" customHeight="1" thickBot="1" x14ac:dyDescent="0.25">
      <c r="A18" s="380"/>
      <c r="B18" s="374" t="s">
        <v>324</v>
      </c>
      <c r="C18" s="731"/>
      <c r="D18" s="731"/>
      <c r="E18" s="731"/>
      <c r="F18" s="731"/>
      <c r="G18" s="731"/>
      <c r="H18" s="731"/>
      <c r="I18" s="731"/>
      <c r="J18" s="731">
        <f>SUM('5.a.sz. melléklet'!J19)</f>
        <v>379000000</v>
      </c>
      <c r="K18" s="732"/>
      <c r="L18" s="1240">
        <f>SUM(C18:K18)</f>
        <v>379000000</v>
      </c>
      <c r="M18" s="449"/>
      <c r="N18" s="379"/>
      <c r="O18" s="379"/>
      <c r="P18" s="379"/>
      <c r="Q18" s="379"/>
      <c r="R18" s="379"/>
      <c r="S18" s="379"/>
      <c r="T18" s="379"/>
      <c r="U18" s="379"/>
      <c r="V18" s="379"/>
      <c r="W18" s="379"/>
      <c r="X18" s="379"/>
      <c r="Y18" s="379"/>
      <c r="Z18" s="379"/>
      <c r="AA18" s="379"/>
      <c r="AB18" s="379"/>
      <c r="AC18" s="379"/>
      <c r="AD18" s="379"/>
      <c r="AE18" s="379"/>
      <c r="AF18" s="379"/>
      <c r="AG18" s="379"/>
      <c r="AH18" s="379"/>
      <c r="AI18" s="379"/>
      <c r="AJ18" s="379"/>
      <c r="AK18" s="379"/>
      <c r="AL18" s="379"/>
      <c r="AM18" s="379"/>
      <c r="AN18" s="379"/>
      <c r="AO18" s="379"/>
    </row>
    <row r="19" spans="1:41" ht="15" customHeight="1" x14ac:dyDescent="0.2">
      <c r="A19" s="380"/>
      <c r="B19" s="374" t="s">
        <v>325</v>
      </c>
      <c r="C19" s="731"/>
      <c r="D19" s="731"/>
      <c r="E19" s="731"/>
      <c r="F19" s="731"/>
      <c r="G19" s="731"/>
      <c r="H19" s="731"/>
      <c r="I19" s="731"/>
      <c r="J19" s="731">
        <f>'5.a.sz. melléklet'!J20+'13.sz.melléklet'!G51+'14.sz.melléklet'!F47+'15.sz.melléklet'!F47+'16.sz. melléklet'!F43</f>
        <v>432878291</v>
      </c>
      <c r="K19" s="732"/>
      <c r="L19" s="1240">
        <f>SUM(C19:K19)</f>
        <v>432878291</v>
      </c>
      <c r="M19" s="449"/>
      <c r="N19" s="379"/>
      <c r="O19" s="379"/>
      <c r="P19" s="379"/>
      <c r="Q19" s="379"/>
      <c r="R19" s="379"/>
      <c r="S19" s="379"/>
      <c r="T19" s="379"/>
    </row>
    <row r="20" spans="1:41" s="470" customFormat="1" ht="15" customHeight="1" thickBot="1" x14ac:dyDescent="0.25">
      <c r="A20" s="1286"/>
      <c r="B20" s="725" t="s">
        <v>323</v>
      </c>
      <c r="C20" s="742"/>
      <c r="D20" s="742"/>
      <c r="E20" s="742"/>
      <c r="F20" s="742"/>
      <c r="G20" s="742"/>
      <c r="H20" s="742"/>
      <c r="I20" s="742"/>
      <c r="J20" s="742">
        <f>'5.a.sz. melléklet'!J21+'13.sz.melléklet'!G48+'14.sz.melléklet'!F32+'15.sz.melléklet'!F36+'16.sz. melléklet'!F36</f>
        <v>432878291</v>
      </c>
      <c r="K20" s="1150"/>
      <c r="L20" s="1284">
        <f>SUM(C20:K20)</f>
        <v>432878291</v>
      </c>
      <c r="M20" s="726"/>
      <c r="N20" s="727"/>
      <c r="O20" s="727"/>
      <c r="P20" s="727"/>
      <c r="Q20" s="727"/>
      <c r="R20" s="727"/>
      <c r="S20" s="727"/>
      <c r="T20" s="727"/>
      <c r="U20" s="727"/>
      <c r="V20" s="727"/>
      <c r="W20" s="727"/>
      <c r="X20" s="727"/>
      <c r="Y20" s="727"/>
      <c r="Z20" s="727"/>
      <c r="AA20" s="727"/>
      <c r="AB20" s="727"/>
      <c r="AC20" s="727"/>
      <c r="AD20" s="727"/>
      <c r="AE20" s="727"/>
      <c r="AF20" s="727"/>
      <c r="AG20" s="727"/>
      <c r="AH20" s="727"/>
      <c r="AI20" s="727"/>
      <c r="AJ20" s="727"/>
      <c r="AK20" s="727"/>
      <c r="AL20" s="727"/>
      <c r="AM20" s="727"/>
      <c r="AN20" s="727"/>
      <c r="AO20" s="727"/>
    </row>
    <row r="21" spans="1:41" s="470" customFormat="1" ht="23.25" customHeight="1" x14ac:dyDescent="0.2">
      <c r="A21" s="2619" t="s">
        <v>202</v>
      </c>
      <c r="B21" s="840" t="s">
        <v>106</v>
      </c>
      <c r="C21" s="841"/>
      <c r="D21" s="841"/>
      <c r="E21" s="841"/>
      <c r="F21" s="841"/>
      <c r="G21" s="841"/>
      <c r="H21" s="841"/>
      <c r="I21" s="841"/>
      <c r="J21" s="841"/>
      <c r="K21" s="1976"/>
      <c r="L21" s="843"/>
      <c r="M21" s="726"/>
      <c r="N21" s="727"/>
      <c r="O21" s="727"/>
      <c r="P21" s="727"/>
      <c r="Q21" s="727"/>
      <c r="R21" s="727"/>
      <c r="S21" s="727"/>
      <c r="T21" s="727"/>
      <c r="U21" s="727"/>
      <c r="V21" s="727"/>
      <c r="W21" s="727"/>
      <c r="X21" s="727"/>
      <c r="Y21" s="727"/>
      <c r="Z21" s="727"/>
      <c r="AA21" s="727"/>
      <c r="AB21" s="727"/>
      <c r="AC21" s="727"/>
      <c r="AD21" s="727"/>
      <c r="AE21" s="727"/>
      <c r="AF21" s="727"/>
      <c r="AG21" s="727"/>
      <c r="AH21" s="727"/>
      <c r="AI21" s="727"/>
      <c r="AJ21" s="727"/>
      <c r="AK21" s="727"/>
      <c r="AL21" s="727"/>
      <c r="AM21" s="727"/>
      <c r="AN21" s="727"/>
      <c r="AO21" s="727"/>
    </row>
    <row r="22" spans="1:41" s="470" customFormat="1" ht="15" customHeight="1" x14ac:dyDescent="0.2">
      <c r="A22" s="2620"/>
      <c r="B22" s="979" t="s">
        <v>324</v>
      </c>
      <c r="C22" s="980"/>
      <c r="D22" s="980"/>
      <c r="E22" s="980"/>
      <c r="F22" s="980"/>
      <c r="G22" s="980"/>
      <c r="H22" s="980"/>
      <c r="I22" s="980"/>
      <c r="J22" s="980"/>
      <c r="K22" s="1144"/>
      <c r="L22" s="1149"/>
      <c r="M22" s="726"/>
      <c r="N22" s="727"/>
      <c r="O22" s="727"/>
      <c r="P22" s="727"/>
      <c r="Q22" s="727"/>
      <c r="R22" s="727"/>
      <c r="S22" s="727"/>
      <c r="T22" s="727"/>
      <c r="U22" s="727"/>
      <c r="V22" s="727"/>
      <c r="W22" s="727"/>
      <c r="X22" s="727"/>
      <c r="Y22" s="727"/>
      <c r="Z22" s="727"/>
      <c r="AA22" s="727"/>
      <c r="AB22" s="727"/>
      <c r="AC22" s="727"/>
      <c r="AD22" s="727"/>
      <c r="AE22" s="727"/>
      <c r="AF22" s="727"/>
      <c r="AG22" s="727"/>
      <c r="AH22" s="727"/>
      <c r="AI22" s="727"/>
      <c r="AJ22" s="727"/>
      <c r="AK22" s="727"/>
      <c r="AL22" s="727"/>
      <c r="AM22" s="727"/>
      <c r="AN22" s="727"/>
      <c r="AO22" s="727"/>
    </row>
    <row r="23" spans="1:41" s="470" customFormat="1" ht="15" customHeight="1" x14ac:dyDescent="0.2">
      <c r="A23" s="2620"/>
      <c r="B23" s="979" t="s">
        <v>325</v>
      </c>
      <c r="C23" s="980"/>
      <c r="D23" s="980"/>
      <c r="E23" s="980"/>
      <c r="F23" s="980"/>
      <c r="G23" s="980"/>
      <c r="H23" s="980"/>
      <c r="I23" s="980"/>
      <c r="J23" s="980"/>
      <c r="K23" s="1144"/>
      <c r="L23" s="1149"/>
      <c r="M23" s="726"/>
      <c r="N23" s="727"/>
      <c r="O23" s="727"/>
      <c r="P23" s="727"/>
      <c r="Q23" s="727"/>
      <c r="R23" s="727"/>
      <c r="S23" s="727"/>
      <c r="T23" s="727"/>
      <c r="U23" s="727"/>
      <c r="V23" s="727"/>
      <c r="W23" s="727"/>
      <c r="X23" s="727"/>
      <c r="Y23" s="727"/>
      <c r="Z23" s="727"/>
      <c r="AA23" s="727"/>
      <c r="AB23" s="727"/>
      <c r="AC23" s="727"/>
      <c r="AD23" s="727"/>
      <c r="AE23" s="727"/>
      <c r="AF23" s="727"/>
      <c r="AG23" s="727"/>
      <c r="AH23" s="727"/>
      <c r="AI23" s="727"/>
      <c r="AJ23" s="727"/>
      <c r="AK23" s="727"/>
      <c r="AL23" s="727"/>
      <c r="AM23" s="727"/>
      <c r="AN23" s="727"/>
      <c r="AO23" s="727"/>
    </row>
    <row r="24" spans="1:41" s="470" customFormat="1" ht="15" customHeight="1" thickBot="1" x14ac:dyDescent="0.25">
      <c r="A24" s="2621"/>
      <c r="B24" s="1172" t="s">
        <v>323</v>
      </c>
      <c r="C24" s="1173">
        <f>'13.sz.melléklet'!D40</f>
        <v>2</v>
      </c>
      <c r="D24" s="1173"/>
      <c r="E24" s="1173"/>
      <c r="F24" s="1173"/>
      <c r="G24" s="1173"/>
      <c r="H24" s="1173"/>
      <c r="I24" s="1173"/>
      <c r="J24" s="1173"/>
      <c r="K24" s="1288"/>
      <c r="L24" s="1289">
        <f>SUM(C24:K24)</f>
        <v>2</v>
      </c>
      <c r="M24" s="726"/>
      <c r="N24" s="727"/>
      <c r="O24" s="727"/>
      <c r="P24" s="727"/>
      <c r="Q24" s="727"/>
      <c r="R24" s="727"/>
      <c r="S24" s="727"/>
      <c r="T24" s="727"/>
      <c r="U24" s="727"/>
      <c r="V24" s="727"/>
      <c r="W24" s="727"/>
      <c r="X24" s="727"/>
      <c r="Y24" s="727"/>
      <c r="Z24" s="727"/>
      <c r="AA24" s="727"/>
      <c r="AB24" s="727"/>
      <c r="AC24" s="727"/>
      <c r="AD24" s="727"/>
      <c r="AE24" s="727"/>
      <c r="AF24" s="727"/>
      <c r="AG24" s="727"/>
      <c r="AH24" s="727"/>
      <c r="AI24" s="727"/>
      <c r="AJ24" s="727"/>
      <c r="AK24" s="727"/>
      <c r="AL24" s="727"/>
      <c r="AM24" s="727"/>
      <c r="AN24" s="727"/>
      <c r="AO24" s="727"/>
    </row>
    <row r="25" spans="1:41" ht="25.5" x14ac:dyDescent="0.2">
      <c r="A25" s="514" t="s">
        <v>225</v>
      </c>
      <c r="B25" s="445" t="s">
        <v>135</v>
      </c>
      <c r="C25" s="1241"/>
      <c r="D25" s="1242"/>
      <c r="E25" s="1242"/>
      <c r="F25" s="1242"/>
      <c r="G25" s="1242"/>
      <c r="H25" s="1242"/>
      <c r="I25" s="1242"/>
      <c r="J25" s="1242"/>
      <c r="K25" s="1244"/>
      <c r="L25" s="735"/>
      <c r="M25" s="449"/>
      <c r="N25" s="379"/>
      <c r="O25" s="379"/>
      <c r="P25" s="379"/>
      <c r="Q25" s="379"/>
      <c r="R25" s="379"/>
      <c r="S25" s="379"/>
      <c r="T25" s="379"/>
    </row>
    <row r="26" spans="1:41" s="447" customFormat="1" ht="15" customHeight="1" thickBot="1" x14ac:dyDescent="0.25">
      <c r="A26" s="373"/>
      <c r="B26" s="374" t="s">
        <v>324</v>
      </c>
      <c r="C26" s="736">
        <f>SUM('5.a.sz. melléklet'!C43)</f>
        <v>8351000</v>
      </c>
      <c r="D26" s="737"/>
      <c r="E26" s="737"/>
      <c r="F26" s="737"/>
      <c r="G26" s="737"/>
      <c r="H26" s="737"/>
      <c r="I26" s="737"/>
      <c r="J26" s="737"/>
      <c r="K26" s="738"/>
      <c r="L26" s="1240">
        <f>SUM(C26:K26)</f>
        <v>8351000</v>
      </c>
      <c r="M26" s="449"/>
      <c r="N26" s="379"/>
      <c r="O26" s="379"/>
      <c r="P26" s="379"/>
      <c r="Q26" s="379"/>
      <c r="R26" s="379"/>
      <c r="S26" s="379"/>
      <c r="T26" s="379"/>
      <c r="U26" s="379"/>
      <c r="V26" s="379"/>
      <c r="W26" s="379"/>
      <c r="X26" s="379"/>
      <c r="Y26" s="379"/>
      <c r="Z26" s="379"/>
      <c r="AA26" s="379"/>
      <c r="AB26" s="379"/>
      <c r="AC26" s="379"/>
      <c r="AD26" s="379"/>
      <c r="AE26" s="379"/>
      <c r="AF26" s="379"/>
      <c r="AG26" s="379"/>
      <c r="AH26" s="379"/>
      <c r="AI26" s="379"/>
      <c r="AJ26" s="379"/>
      <c r="AK26" s="379"/>
      <c r="AL26" s="379"/>
      <c r="AM26" s="379"/>
      <c r="AN26" s="379"/>
      <c r="AO26" s="379"/>
    </row>
    <row r="27" spans="1:41" ht="15" customHeight="1" x14ac:dyDescent="0.2">
      <c r="A27" s="373"/>
      <c r="B27" s="374" t="s">
        <v>325</v>
      </c>
      <c r="C27" s="736">
        <f>SUM('5.a.sz. melléklet'!C44)</f>
        <v>8351000</v>
      </c>
      <c r="D27" s="737"/>
      <c r="E27" s="737"/>
      <c r="F27" s="737"/>
      <c r="G27" s="736">
        <f>'5.a.sz. melléklet'!G44</f>
        <v>140840601</v>
      </c>
      <c r="H27" s="737"/>
      <c r="I27" s="737"/>
      <c r="J27" s="737"/>
      <c r="K27" s="738"/>
      <c r="L27" s="1240">
        <f>SUM(C27:K27)</f>
        <v>149191601</v>
      </c>
      <c r="M27" s="449"/>
      <c r="N27" s="379"/>
      <c r="O27" s="379"/>
      <c r="P27" s="379"/>
      <c r="Q27" s="379"/>
      <c r="R27" s="379"/>
      <c r="S27" s="379"/>
      <c r="T27" s="379"/>
    </row>
    <row r="28" spans="1:41" s="470" customFormat="1" ht="15" customHeight="1" thickBot="1" x14ac:dyDescent="0.25">
      <c r="A28" s="724"/>
      <c r="B28" s="725" t="s">
        <v>323</v>
      </c>
      <c r="C28" s="992">
        <f>'5.a.sz. melléklet'!C45</f>
        <v>14050913</v>
      </c>
      <c r="D28" s="993"/>
      <c r="E28" s="993"/>
      <c r="F28" s="993"/>
      <c r="G28" s="992">
        <f>'5.a.sz. melléklet'!G45</f>
        <v>735470300</v>
      </c>
      <c r="H28" s="993"/>
      <c r="I28" s="993"/>
      <c r="J28" s="993"/>
      <c r="K28" s="995"/>
      <c r="L28" s="1284">
        <f>SUM(C28:K28)</f>
        <v>749521213</v>
      </c>
      <c r="M28" s="726"/>
      <c r="N28" s="727"/>
      <c r="O28" s="727"/>
      <c r="P28" s="727"/>
      <c r="Q28" s="727"/>
      <c r="R28" s="727"/>
      <c r="S28" s="727"/>
      <c r="T28" s="727"/>
      <c r="U28" s="727"/>
      <c r="V28" s="727"/>
      <c r="W28" s="727"/>
      <c r="X28" s="727"/>
      <c r="Y28" s="727"/>
      <c r="Z28" s="727"/>
      <c r="AA28" s="727"/>
      <c r="AB28" s="727"/>
      <c r="AC28" s="727"/>
      <c r="AD28" s="727"/>
      <c r="AE28" s="727"/>
      <c r="AF28" s="727"/>
      <c r="AG28" s="727"/>
      <c r="AH28" s="727"/>
      <c r="AI28" s="727"/>
      <c r="AJ28" s="727"/>
      <c r="AK28" s="727"/>
      <c r="AL28" s="727"/>
      <c r="AM28" s="727"/>
      <c r="AN28" s="727"/>
      <c r="AO28" s="727"/>
    </row>
    <row r="29" spans="1:41" ht="25.5" x14ac:dyDescent="0.2">
      <c r="A29" s="514" t="s">
        <v>226</v>
      </c>
      <c r="B29" s="445" t="s">
        <v>252</v>
      </c>
      <c r="C29" s="1241"/>
      <c r="D29" s="1242"/>
      <c r="E29" s="1242"/>
      <c r="F29" s="1242"/>
      <c r="G29" s="1242"/>
      <c r="H29" s="1242"/>
      <c r="I29" s="1242"/>
      <c r="J29" s="1242"/>
      <c r="K29" s="1244"/>
      <c r="L29" s="735"/>
      <c r="M29" s="449"/>
      <c r="N29" s="379"/>
      <c r="O29" s="379"/>
      <c r="P29" s="379"/>
      <c r="Q29" s="379"/>
      <c r="R29" s="379"/>
      <c r="S29" s="379"/>
      <c r="T29" s="379"/>
    </row>
    <row r="30" spans="1:41" s="447" customFormat="1" ht="15" customHeight="1" thickBot="1" x14ac:dyDescent="0.25">
      <c r="A30" s="373"/>
      <c r="B30" s="374" t="s">
        <v>324</v>
      </c>
      <c r="C30" s="736">
        <f>SUM('5.a.sz. melléklet'!C47)</f>
        <v>8460000</v>
      </c>
      <c r="D30" s="737"/>
      <c r="E30" s="737"/>
      <c r="F30" s="737"/>
      <c r="G30" s="737"/>
      <c r="H30" s="737"/>
      <c r="I30" s="737"/>
      <c r="J30" s="737"/>
      <c r="K30" s="738"/>
      <c r="L30" s="1240">
        <f>SUM(C30:K30)</f>
        <v>8460000</v>
      </c>
      <c r="M30" s="449"/>
      <c r="N30" s="379"/>
      <c r="O30" s="379"/>
      <c r="P30" s="379"/>
      <c r="Q30" s="379"/>
      <c r="R30" s="379"/>
      <c r="S30" s="379"/>
      <c r="T30" s="379"/>
      <c r="U30" s="379"/>
      <c r="V30" s="379"/>
      <c r="W30" s="379"/>
      <c r="X30" s="379"/>
      <c r="Y30" s="379"/>
      <c r="Z30" s="379"/>
      <c r="AA30" s="379"/>
      <c r="AB30" s="379"/>
      <c r="AC30" s="379"/>
      <c r="AD30" s="379"/>
      <c r="AE30" s="379"/>
      <c r="AF30" s="379"/>
      <c r="AG30" s="379"/>
      <c r="AH30" s="379"/>
      <c r="AI30" s="379"/>
      <c r="AJ30" s="379"/>
      <c r="AK30" s="379"/>
      <c r="AL30" s="379"/>
      <c r="AM30" s="379"/>
      <c r="AN30" s="379"/>
      <c r="AO30" s="379"/>
    </row>
    <row r="31" spans="1:41" ht="15" customHeight="1" x14ac:dyDescent="0.2">
      <c r="A31" s="514"/>
      <c r="B31" s="445" t="s">
        <v>325</v>
      </c>
      <c r="C31" s="1241">
        <f>SUM('5.a.sz. melléklet'!C48)</f>
        <v>8460000</v>
      </c>
      <c r="D31" s="1242"/>
      <c r="E31" s="1242"/>
      <c r="F31" s="1242"/>
      <c r="G31" s="1242"/>
      <c r="H31" s="1243"/>
      <c r="I31" s="1242"/>
      <c r="J31" s="1242"/>
      <c r="K31" s="1244"/>
      <c r="L31" s="1245">
        <f>SUM(C31:K31)</f>
        <v>8460000</v>
      </c>
      <c r="M31" s="449"/>
      <c r="N31" s="379"/>
      <c r="O31" s="379"/>
      <c r="P31" s="379"/>
      <c r="Q31" s="379"/>
      <c r="R31" s="379"/>
      <c r="S31" s="379"/>
      <c r="T31" s="379"/>
    </row>
    <row r="32" spans="1:41" s="470" customFormat="1" ht="15" customHeight="1" thickBot="1" x14ac:dyDescent="0.25">
      <c r="A32" s="724"/>
      <c r="B32" s="725" t="s">
        <v>323</v>
      </c>
      <c r="C32" s="992">
        <f>'5.a.sz. melléklet'!C49</f>
        <v>20762619</v>
      </c>
      <c r="D32" s="993"/>
      <c r="E32" s="993"/>
      <c r="F32" s="993"/>
      <c r="G32" s="993"/>
      <c r="H32" s="994"/>
      <c r="I32" s="993"/>
      <c r="J32" s="993"/>
      <c r="K32" s="995"/>
      <c r="L32" s="1284">
        <f>SUM(C32:K32)</f>
        <v>20762619</v>
      </c>
      <c r="M32" s="726"/>
      <c r="N32" s="727"/>
      <c r="O32" s="727"/>
      <c r="P32" s="727"/>
      <c r="Q32" s="727"/>
      <c r="R32" s="727"/>
      <c r="S32" s="727"/>
      <c r="T32" s="727"/>
      <c r="U32" s="727"/>
      <c r="V32" s="727"/>
      <c r="W32" s="727"/>
      <c r="X32" s="727"/>
      <c r="Y32" s="727"/>
      <c r="Z32" s="727"/>
      <c r="AA32" s="727"/>
      <c r="AB32" s="727"/>
      <c r="AC32" s="727"/>
      <c r="AD32" s="727"/>
      <c r="AE32" s="727"/>
      <c r="AF32" s="727"/>
      <c r="AG32" s="727"/>
      <c r="AH32" s="727"/>
      <c r="AI32" s="727"/>
      <c r="AJ32" s="727"/>
      <c r="AK32" s="727"/>
      <c r="AL32" s="727"/>
      <c r="AM32" s="727"/>
      <c r="AN32" s="727"/>
      <c r="AO32" s="727"/>
    </row>
    <row r="33" spans="1:41" s="470" customFormat="1" ht="15" customHeight="1" x14ac:dyDescent="0.2">
      <c r="A33" s="839" t="s">
        <v>247</v>
      </c>
      <c r="B33" s="840" t="s">
        <v>656</v>
      </c>
      <c r="C33" s="2214"/>
      <c r="D33" s="2270"/>
      <c r="E33" s="2270"/>
      <c r="F33" s="2270"/>
      <c r="G33" s="2270"/>
      <c r="H33" s="2220"/>
      <c r="I33" s="2270"/>
      <c r="J33" s="2270"/>
      <c r="K33" s="2271"/>
      <c r="L33" s="2274"/>
      <c r="M33" s="726"/>
      <c r="N33" s="727"/>
      <c r="O33" s="727"/>
      <c r="P33" s="727"/>
      <c r="Q33" s="727"/>
      <c r="R33" s="727"/>
      <c r="S33" s="727"/>
      <c r="T33" s="727"/>
      <c r="U33" s="727"/>
      <c r="V33" s="727"/>
      <c r="W33" s="727"/>
      <c r="X33" s="727"/>
      <c r="Y33" s="727"/>
      <c r="Z33" s="727"/>
      <c r="AA33" s="727"/>
      <c r="AB33" s="727"/>
      <c r="AC33" s="727"/>
      <c r="AD33" s="727"/>
      <c r="AE33" s="727"/>
      <c r="AF33" s="727"/>
      <c r="AG33" s="727"/>
      <c r="AH33" s="727"/>
      <c r="AI33" s="727"/>
      <c r="AJ33" s="727"/>
      <c r="AK33" s="727"/>
      <c r="AL33" s="727"/>
      <c r="AM33" s="727"/>
      <c r="AN33" s="727"/>
      <c r="AO33" s="727"/>
    </row>
    <row r="34" spans="1:41" s="470" customFormat="1" ht="15" customHeight="1" x14ac:dyDescent="0.2">
      <c r="A34" s="987"/>
      <c r="B34" s="979" t="s">
        <v>324</v>
      </c>
      <c r="C34" s="988"/>
      <c r="D34" s="989"/>
      <c r="E34" s="989"/>
      <c r="F34" s="989"/>
      <c r="G34" s="989"/>
      <c r="H34" s="990"/>
      <c r="I34" s="989"/>
      <c r="J34" s="989"/>
      <c r="K34" s="991"/>
      <c r="L34" s="2275"/>
      <c r="M34" s="726"/>
      <c r="N34" s="727"/>
      <c r="O34" s="727"/>
      <c r="P34" s="727"/>
      <c r="Q34" s="727"/>
      <c r="R34" s="727"/>
      <c r="S34" s="727"/>
      <c r="T34" s="727"/>
      <c r="U34" s="727"/>
      <c r="V34" s="727"/>
      <c r="W34" s="727"/>
      <c r="X34" s="727"/>
      <c r="Y34" s="727"/>
      <c r="Z34" s="727"/>
      <c r="AA34" s="727"/>
      <c r="AB34" s="727"/>
      <c r="AC34" s="727"/>
      <c r="AD34" s="727"/>
      <c r="AE34" s="727"/>
      <c r="AF34" s="727"/>
      <c r="AG34" s="727"/>
      <c r="AH34" s="727"/>
      <c r="AI34" s="727"/>
      <c r="AJ34" s="727"/>
      <c r="AK34" s="727"/>
      <c r="AL34" s="727"/>
      <c r="AM34" s="727"/>
      <c r="AN34" s="727"/>
      <c r="AO34" s="727"/>
    </row>
    <row r="35" spans="1:41" s="470" customFormat="1" ht="15" customHeight="1" x14ac:dyDescent="0.2">
      <c r="A35" s="987"/>
      <c r="B35" s="979" t="s">
        <v>325</v>
      </c>
      <c r="C35" s="988"/>
      <c r="D35" s="989"/>
      <c r="E35" s="989"/>
      <c r="F35" s="989"/>
      <c r="G35" s="989"/>
      <c r="H35" s="990"/>
      <c r="I35" s="989"/>
      <c r="J35" s="989"/>
      <c r="K35" s="991"/>
      <c r="L35" s="2275"/>
      <c r="M35" s="726"/>
      <c r="N35" s="727"/>
      <c r="O35" s="727"/>
      <c r="P35" s="727"/>
      <c r="Q35" s="727"/>
      <c r="R35" s="727"/>
      <c r="S35" s="727"/>
      <c r="T35" s="727"/>
      <c r="U35" s="727"/>
      <c r="V35" s="727"/>
      <c r="W35" s="727"/>
      <c r="X35" s="727"/>
      <c r="Y35" s="727"/>
      <c r="Z35" s="727"/>
      <c r="AA35" s="727"/>
      <c r="AB35" s="727"/>
      <c r="AC35" s="727"/>
      <c r="AD35" s="727"/>
      <c r="AE35" s="727"/>
      <c r="AF35" s="727"/>
      <c r="AG35" s="727"/>
      <c r="AH35" s="727"/>
      <c r="AI35" s="727"/>
      <c r="AJ35" s="727"/>
      <c r="AK35" s="727"/>
      <c r="AL35" s="727"/>
      <c r="AM35" s="727"/>
      <c r="AN35" s="727"/>
      <c r="AO35" s="727"/>
    </row>
    <row r="36" spans="1:41" s="470" customFormat="1" ht="15" customHeight="1" thickBot="1" x14ac:dyDescent="0.25">
      <c r="A36" s="1287"/>
      <c r="B36" s="1172" t="s">
        <v>323</v>
      </c>
      <c r="C36" s="1297">
        <f>'5.a.sz. melléklet'!C53</f>
        <v>2</v>
      </c>
      <c r="D36" s="2272"/>
      <c r="E36" s="2272"/>
      <c r="F36" s="2272"/>
      <c r="G36" s="2272"/>
      <c r="H36" s="2223"/>
      <c r="I36" s="2272"/>
      <c r="J36" s="2272"/>
      <c r="K36" s="2273"/>
      <c r="L36" s="1289">
        <f>SUM(C36:K36)</f>
        <v>2</v>
      </c>
      <c r="M36" s="726"/>
      <c r="N36" s="727"/>
      <c r="O36" s="727"/>
      <c r="P36" s="727"/>
      <c r="Q36" s="727"/>
      <c r="R36" s="727"/>
      <c r="S36" s="727"/>
      <c r="T36" s="727"/>
      <c r="U36" s="727"/>
      <c r="V36" s="727"/>
      <c r="W36" s="727"/>
      <c r="X36" s="727"/>
      <c r="Y36" s="727"/>
      <c r="Z36" s="727"/>
      <c r="AA36" s="727"/>
      <c r="AB36" s="727"/>
      <c r="AC36" s="727"/>
      <c r="AD36" s="727"/>
      <c r="AE36" s="727"/>
      <c r="AF36" s="727"/>
      <c r="AG36" s="727"/>
      <c r="AH36" s="727"/>
      <c r="AI36" s="727"/>
      <c r="AJ36" s="727"/>
      <c r="AK36" s="727"/>
      <c r="AL36" s="727"/>
      <c r="AM36" s="727"/>
      <c r="AN36" s="727"/>
      <c r="AO36" s="727"/>
    </row>
    <row r="37" spans="1:41" s="727" customFormat="1" ht="25.5" x14ac:dyDescent="0.2">
      <c r="A37" s="987" t="s">
        <v>217</v>
      </c>
      <c r="B37" s="979" t="s">
        <v>261</v>
      </c>
      <c r="C37" s="988"/>
      <c r="D37" s="989"/>
      <c r="E37" s="989"/>
      <c r="F37" s="989"/>
      <c r="G37" s="989"/>
      <c r="H37" s="990"/>
      <c r="I37" s="989"/>
      <c r="J37" s="989"/>
      <c r="K37" s="991"/>
      <c r="L37" s="1149"/>
      <c r="M37" s="726"/>
    </row>
    <row r="38" spans="1:41" s="727" customFormat="1" ht="15" customHeight="1" x14ac:dyDescent="0.2">
      <c r="A38" s="1246"/>
      <c r="B38" s="1156" t="s">
        <v>324</v>
      </c>
      <c r="C38" s="1247">
        <f>SUM('16.sz. melléklet'!C38)</f>
        <v>481000</v>
      </c>
      <c r="D38" s="1248"/>
      <c r="E38" s="1248"/>
      <c r="F38" s="1248"/>
      <c r="G38" s="1248"/>
      <c r="H38" s="1249"/>
      <c r="I38" s="1248"/>
      <c r="J38" s="1248"/>
      <c r="K38" s="1250"/>
      <c r="L38" s="1159">
        <f>SUM(C38:K38)</f>
        <v>481000</v>
      </c>
      <c r="M38" s="726"/>
    </row>
    <row r="39" spans="1:41" s="727" customFormat="1" ht="15" customHeight="1" x14ac:dyDescent="0.2">
      <c r="A39" s="987"/>
      <c r="B39" s="979" t="s">
        <v>325</v>
      </c>
      <c r="C39" s="1247">
        <f>SUM('16.sz. melléklet'!C39)</f>
        <v>481000</v>
      </c>
      <c r="D39" s="989"/>
      <c r="E39" s="989"/>
      <c r="F39" s="989"/>
      <c r="G39" s="989"/>
      <c r="H39" s="990"/>
      <c r="I39" s="989"/>
      <c r="J39" s="989"/>
      <c r="K39" s="991"/>
      <c r="L39" s="1149">
        <f>SUM(C39:K39)</f>
        <v>481000</v>
      </c>
      <c r="M39" s="726"/>
    </row>
    <row r="40" spans="1:41" s="727" customFormat="1" ht="15" customHeight="1" thickBot="1" x14ac:dyDescent="0.25">
      <c r="A40" s="724"/>
      <c r="B40" s="725" t="s">
        <v>323</v>
      </c>
      <c r="C40" s="992">
        <f>'16.sz. melléklet'!C40</f>
        <v>409767</v>
      </c>
      <c r="D40" s="993"/>
      <c r="E40" s="993"/>
      <c r="F40" s="993"/>
      <c r="G40" s="993"/>
      <c r="H40" s="994"/>
      <c r="I40" s="993"/>
      <c r="J40" s="993"/>
      <c r="K40" s="995"/>
      <c r="L40" s="2276">
        <f>SUM(C40:K40)</f>
        <v>409767</v>
      </c>
      <c r="M40" s="726"/>
    </row>
    <row r="41" spans="1:41" ht="15" customHeight="1" x14ac:dyDescent="0.2">
      <c r="A41" s="514" t="s">
        <v>228</v>
      </c>
      <c r="B41" s="445" t="s">
        <v>229</v>
      </c>
      <c r="C41" s="748"/>
      <c r="D41" s="748"/>
      <c r="E41" s="748"/>
      <c r="F41" s="748"/>
      <c r="G41" s="748"/>
      <c r="H41" s="748"/>
      <c r="I41" s="748"/>
      <c r="J41" s="748"/>
      <c r="K41" s="749"/>
      <c r="L41" s="1245"/>
      <c r="M41" s="449"/>
      <c r="N41" s="379"/>
      <c r="O41" s="379"/>
      <c r="P41" s="379"/>
      <c r="Q41" s="379"/>
      <c r="R41" s="379"/>
      <c r="S41" s="379"/>
      <c r="T41" s="379"/>
    </row>
    <row r="42" spans="1:41" s="447" customFormat="1" ht="15" customHeight="1" thickBot="1" x14ac:dyDescent="0.25">
      <c r="A42" s="373"/>
      <c r="B42" s="374" t="s">
        <v>324</v>
      </c>
      <c r="C42" s="731">
        <f>SUM('5.a.sz. melléklet'!C55)</f>
        <v>1016000</v>
      </c>
      <c r="D42" s="731"/>
      <c r="E42" s="731"/>
      <c r="F42" s="731"/>
      <c r="G42" s="731"/>
      <c r="H42" s="731"/>
      <c r="I42" s="731"/>
      <c r="J42" s="731"/>
      <c r="K42" s="732"/>
      <c r="L42" s="1240">
        <f>SUM(C42:K42)</f>
        <v>1016000</v>
      </c>
      <c r="M42" s="449"/>
      <c r="N42" s="379"/>
      <c r="O42" s="379"/>
      <c r="P42" s="379"/>
      <c r="Q42" s="379"/>
      <c r="R42" s="379"/>
      <c r="S42" s="379"/>
      <c r="T42" s="379"/>
      <c r="U42" s="379"/>
      <c r="V42" s="379"/>
      <c r="W42" s="379"/>
      <c r="X42" s="379"/>
      <c r="Y42" s="379"/>
      <c r="Z42" s="379"/>
      <c r="AA42" s="379"/>
      <c r="AB42" s="379"/>
      <c r="AC42" s="379"/>
      <c r="AD42" s="379"/>
      <c r="AE42" s="379"/>
      <c r="AF42" s="379"/>
      <c r="AG42" s="379"/>
      <c r="AH42" s="379"/>
      <c r="AI42" s="379"/>
      <c r="AJ42" s="379"/>
      <c r="AK42" s="379"/>
      <c r="AL42" s="379"/>
      <c r="AM42" s="379"/>
      <c r="AN42" s="379"/>
      <c r="AO42" s="379"/>
    </row>
    <row r="43" spans="1:41" ht="15" customHeight="1" x14ac:dyDescent="0.2">
      <c r="A43" s="514"/>
      <c r="B43" s="445" t="s">
        <v>325</v>
      </c>
      <c r="C43" s="731">
        <f>SUM('5.a.sz. melléklet'!C56)</f>
        <v>1016000</v>
      </c>
      <c r="D43" s="748"/>
      <c r="E43" s="748"/>
      <c r="F43" s="748"/>
      <c r="G43" s="748"/>
      <c r="H43" s="748"/>
      <c r="I43" s="748"/>
      <c r="J43" s="748"/>
      <c r="K43" s="749"/>
      <c r="L43" s="1245">
        <f>SUM(C43:K43)</f>
        <v>1016000</v>
      </c>
      <c r="M43" s="449"/>
      <c r="N43" s="379"/>
      <c r="O43" s="379"/>
      <c r="P43" s="379"/>
      <c r="Q43" s="379"/>
      <c r="R43" s="379"/>
      <c r="S43" s="379"/>
      <c r="T43" s="379"/>
    </row>
    <row r="44" spans="1:41" s="470" customFormat="1" ht="15" customHeight="1" thickBot="1" x14ac:dyDescent="0.25">
      <c r="A44" s="724"/>
      <c r="B44" s="725" t="s">
        <v>323</v>
      </c>
      <c r="C44" s="742">
        <f>'5.a.sz. melléklet'!C57</f>
        <v>504510</v>
      </c>
      <c r="D44" s="742"/>
      <c r="E44" s="742"/>
      <c r="F44" s="742"/>
      <c r="G44" s="742"/>
      <c r="H44" s="742"/>
      <c r="I44" s="742"/>
      <c r="J44" s="742"/>
      <c r="K44" s="1150"/>
      <c r="L44" s="1284">
        <f>SUM(C44:K44)</f>
        <v>504510</v>
      </c>
      <c r="M44" s="726"/>
      <c r="N44" s="727"/>
      <c r="O44" s="727"/>
      <c r="P44" s="727"/>
      <c r="Q44" s="727"/>
      <c r="R44" s="727"/>
      <c r="S44" s="727"/>
      <c r="T44" s="727"/>
      <c r="U44" s="727"/>
      <c r="V44" s="727"/>
      <c r="W44" s="727"/>
      <c r="X44" s="727"/>
      <c r="Y44" s="727"/>
      <c r="Z44" s="727"/>
      <c r="AA44" s="727"/>
      <c r="AB44" s="727"/>
      <c r="AC44" s="727"/>
      <c r="AD44" s="727"/>
      <c r="AE44" s="727"/>
      <c r="AF44" s="727"/>
      <c r="AG44" s="727"/>
      <c r="AH44" s="727"/>
      <c r="AI44" s="727"/>
      <c r="AJ44" s="727"/>
      <c r="AK44" s="727"/>
      <c r="AL44" s="727"/>
      <c r="AM44" s="727"/>
      <c r="AN44" s="727"/>
      <c r="AO44" s="727"/>
    </row>
    <row r="45" spans="1:41" ht="25.5" x14ac:dyDescent="0.2">
      <c r="A45" s="514" t="s">
        <v>230</v>
      </c>
      <c r="B45" s="445" t="s">
        <v>86</v>
      </c>
      <c r="C45" s="748"/>
      <c r="D45" s="748"/>
      <c r="E45" s="748"/>
      <c r="F45" s="748"/>
      <c r="G45" s="748"/>
      <c r="H45" s="748"/>
      <c r="I45" s="748"/>
      <c r="J45" s="748"/>
      <c r="K45" s="749"/>
      <c r="L45" s="1245"/>
      <c r="M45" s="449"/>
      <c r="N45" s="379"/>
      <c r="O45" s="379"/>
      <c r="P45" s="379"/>
      <c r="Q45" s="379"/>
      <c r="R45" s="379"/>
      <c r="S45" s="379"/>
      <c r="T45" s="379"/>
    </row>
    <row r="46" spans="1:41" s="447" customFormat="1" ht="15" customHeight="1" thickBot="1" x14ac:dyDescent="0.25">
      <c r="A46" s="373"/>
      <c r="B46" s="374" t="s">
        <v>324</v>
      </c>
      <c r="C46" s="731">
        <f>SUM('5.a.sz. melléklet'!C59)</f>
        <v>762000</v>
      </c>
      <c r="D46" s="731"/>
      <c r="E46" s="731"/>
      <c r="F46" s="731"/>
      <c r="G46" s="731"/>
      <c r="H46" s="731"/>
      <c r="I46" s="731"/>
      <c r="J46" s="731"/>
      <c r="K46" s="732"/>
      <c r="L46" s="1240">
        <f>SUM(C46:K46)</f>
        <v>762000</v>
      </c>
      <c r="M46" s="449"/>
      <c r="N46" s="379"/>
      <c r="O46" s="379"/>
      <c r="P46" s="379"/>
      <c r="Q46" s="379"/>
      <c r="R46" s="379"/>
      <c r="S46" s="379"/>
      <c r="T46" s="379"/>
      <c r="U46" s="379"/>
      <c r="V46" s="379"/>
      <c r="W46" s="379"/>
      <c r="X46" s="379"/>
      <c r="Y46" s="379"/>
      <c r="Z46" s="379"/>
      <c r="AA46" s="379"/>
      <c r="AB46" s="379"/>
      <c r="AC46" s="379"/>
      <c r="AD46" s="379"/>
      <c r="AE46" s="379"/>
      <c r="AF46" s="379"/>
      <c r="AG46" s="379"/>
      <c r="AH46" s="379"/>
      <c r="AI46" s="379"/>
      <c r="AJ46" s="379"/>
      <c r="AK46" s="379"/>
      <c r="AL46" s="379"/>
      <c r="AM46" s="379"/>
      <c r="AN46" s="379"/>
      <c r="AO46" s="379"/>
    </row>
    <row r="47" spans="1:41" ht="15" customHeight="1" x14ac:dyDescent="0.2">
      <c r="A47" s="514"/>
      <c r="B47" s="445" t="s">
        <v>325</v>
      </c>
      <c r="C47" s="748">
        <f>SUM('5.a.sz. melléklet'!C60)</f>
        <v>762000</v>
      </c>
      <c r="D47" s="748"/>
      <c r="E47" s="748"/>
      <c r="F47" s="748"/>
      <c r="G47" s="748"/>
      <c r="H47" s="748"/>
      <c r="I47" s="748"/>
      <c r="J47" s="748"/>
      <c r="K47" s="749"/>
      <c r="L47" s="1245">
        <f>SUM(C47:K47)</f>
        <v>762000</v>
      </c>
      <c r="M47" s="449"/>
      <c r="N47" s="379"/>
      <c r="O47" s="379"/>
      <c r="P47" s="379"/>
      <c r="Q47" s="379"/>
      <c r="R47" s="379"/>
      <c r="S47" s="379"/>
      <c r="T47" s="379"/>
    </row>
    <row r="48" spans="1:41" s="470" customFormat="1" ht="15" customHeight="1" thickBot="1" x14ac:dyDescent="0.25">
      <c r="A48" s="724"/>
      <c r="B48" s="725" t="s">
        <v>323</v>
      </c>
      <c r="C48" s="742">
        <f>'5.a.sz. melléklet'!C61</f>
        <v>1433692</v>
      </c>
      <c r="D48" s="742"/>
      <c r="E48" s="742"/>
      <c r="F48" s="742"/>
      <c r="G48" s="742"/>
      <c r="H48" s="742"/>
      <c r="I48" s="742"/>
      <c r="J48" s="742"/>
      <c r="K48" s="1150"/>
      <c r="L48" s="1284">
        <f>SUM(C48:K48)</f>
        <v>1433692</v>
      </c>
      <c r="M48" s="726"/>
      <c r="N48" s="727"/>
      <c r="O48" s="727"/>
      <c r="P48" s="727"/>
      <c r="Q48" s="727"/>
      <c r="R48" s="727"/>
      <c r="S48" s="727"/>
      <c r="T48" s="727"/>
      <c r="U48" s="727"/>
      <c r="V48" s="727"/>
      <c r="W48" s="727"/>
      <c r="X48" s="727"/>
      <c r="Y48" s="727"/>
      <c r="Z48" s="727"/>
      <c r="AA48" s="727"/>
      <c r="AB48" s="727"/>
      <c r="AC48" s="727"/>
      <c r="AD48" s="727"/>
      <c r="AE48" s="727"/>
      <c r="AF48" s="727"/>
      <c r="AG48" s="727"/>
      <c r="AH48" s="727"/>
      <c r="AI48" s="727"/>
      <c r="AJ48" s="727"/>
      <c r="AK48" s="727"/>
      <c r="AL48" s="727"/>
      <c r="AM48" s="727"/>
      <c r="AN48" s="727"/>
      <c r="AO48" s="727"/>
    </row>
    <row r="49" spans="1:41" ht="25.5" x14ac:dyDescent="0.2">
      <c r="A49" s="514" t="s">
        <v>231</v>
      </c>
      <c r="B49" s="445" t="s">
        <v>137</v>
      </c>
      <c r="C49" s="748"/>
      <c r="D49" s="748"/>
      <c r="E49" s="748"/>
      <c r="F49" s="748"/>
      <c r="G49" s="748"/>
      <c r="H49" s="748"/>
      <c r="I49" s="748"/>
      <c r="J49" s="748"/>
      <c r="K49" s="749"/>
      <c r="L49" s="1245"/>
      <c r="M49" s="449"/>
      <c r="N49" s="379"/>
      <c r="O49" s="379"/>
      <c r="P49" s="379"/>
      <c r="Q49" s="379"/>
      <c r="R49" s="379"/>
      <c r="S49" s="379"/>
      <c r="T49" s="379"/>
    </row>
    <row r="50" spans="1:41" s="447" customFormat="1" ht="15" customHeight="1" thickBot="1" x14ac:dyDescent="0.25">
      <c r="A50" s="373"/>
      <c r="B50" s="374" t="s">
        <v>324</v>
      </c>
      <c r="C50" s="731"/>
      <c r="D50" s="731"/>
      <c r="E50" s="731"/>
      <c r="F50" s="731">
        <f>SUM('5.a.sz. melléklet'!F63)</f>
        <v>12781200</v>
      </c>
      <c r="G50" s="731"/>
      <c r="H50" s="731"/>
      <c r="I50" s="731"/>
      <c r="J50" s="731"/>
      <c r="K50" s="732"/>
      <c r="L50" s="1240">
        <f>SUM(C50:K50)</f>
        <v>12781200</v>
      </c>
      <c r="M50" s="449"/>
      <c r="N50" s="379"/>
      <c r="O50" s="379"/>
      <c r="P50" s="379"/>
      <c r="Q50" s="379"/>
      <c r="R50" s="379"/>
      <c r="S50" s="379"/>
      <c r="T50" s="379"/>
      <c r="U50" s="379"/>
      <c r="V50" s="379"/>
      <c r="W50" s="379"/>
      <c r="X50" s="379"/>
      <c r="Y50" s="379"/>
      <c r="Z50" s="379"/>
      <c r="AA50" s="379"/>
      <c r="AB50" s="379"/>
      <c r="AC50" s="379"/>
      <c r="AD50" s="379"/>
      <c r="AE50" s="379"/>
      <c r="AF50" s="379"/>
      <c r="AG50" s="379"/>
      <c r="AH50" s="379"/>
      <c r="AI50" s="379"/>
      <c r="AJ50" s="379"/>
      <c r="AK50" s="379"/>
      <c r="AL50" s="379"/>
      <c r="AM50" s="379"/>
      <c r="AN50" s="379"/>
      <c r="AO50" s="379"/>
    </row>
    <row r="51" spans="1:41" ht="15" customHeight="1" x14ac:dyDescent="0.2">
      <c r="A51" s="514"/>
      <c r="B51" s="445" t="s">
        <v>325</v>
      </c>
      <c r="C51" s="748"/>
      <c r="D51" s="748"/>
      <c r="E51" s="748"/>
      <c r="F51" s="748">
        <f>SUM('5.a.sz. melléklet'!F64)</f>
        <v>12781200</v>
      </c>
      <c r="G51" s="748"/>
      <c r="H51" s="748"/>
      <c r="I51" s="748"/>
      <c r="J51" s="748"/>
      <c r="K51" s="749"/>
      <c r="L51" s="1245">
        <f>SUM(C51:K51)</f>
        <v>12781200</v>
      </c>
      <c r="M51" s="449"/>
      <c r="N51" s="379"/>
      <c r="O51" s="379"/>
      <c r="P51" s="379"/>
      <c r="Q51" s="379"/>
      <c r="R51" s="379"/>
      <c r="S51" s="379"/>
      <c r="T51" s="379"/>
    </row>
    <row r="52" spans="1:41" s="470" customFormat="1" ht="15" customHeight="1" thickBot="1" x14ac:dyDescent="0.25">
      <c r="A52" s="724"/>
      <c r="B52" s="725" t="s">
        <v>323</v>
      </c>
      <c r="C52" s="742">
        <f>'5.a.sz. melléklet'!C65</f>
        <v>2</v>
      </c>
      <c r="D52" s="742"/>
      <c r="E52" s="742"/>
      <c r="F52" s="742">
        <f>'5.a.sz. melléklet'!F65</f>
        <v>15658800</v>
      </c>
      <c r="G52" s="742"/>
      <c r="H52" s="742"/>
      <c r="I52" s="742"/>
      <c r="J52" s="742"/>
      <c r="K52" s="1150"/>
      <c r="L52" s="1284">
        <f>SUM(C52:K52)</f>
        <v>15658802</v>
      </c>
      <c r="M52" s="726"/>
      <c r="N52" s="727"/>
      <c r="O52" s="727"/>
      <c r="P52" s="727"/>
      <c r="Q52" s="727"/>
      <c r="R52" s="727"/>
      <c r="S52" s="727"/>
      <c r="T52" s="727"/>
      <c r="U52" s="727"/>
      <c r="V52" s="727"/>
      <c r="W52" s="727"/>
      <c r="X52" s="727"/>
      <c r="Y52" s="727"/>
      <c r="Z52" s="727"/>
      <c r="AA52" s="727"/>
      <c r="AB52" s="727"/>
      <c r="AC52" s="727"/>
      <c r="AD52" s="727"/>
      <c r="AE52" s="727"/>
      <c r="AF52" s="727"/>
      <c r="AG52" s="727"/>
      <c r="AH52" s="727"/>
      <c r="AI52" s="727"/>
      <c r="AJ52" s="727"/>
      <c r="AK52" s="727"/>
      <c r="AL52" s="727"/>
      <c r="AM52" s="727"/>
      <c r="AN52" s="727"/>
      <c r="AO52" s="727"/>
    </row>
    <row r="53" spans="1:41" ht="25.5" x14ac:dyDescent="0.2">
      <c r="A53" s="514" t="s">
        <v>232</v>
      </c>
      <c r="B53" s="445" t="s">
        <v>278</v>
      </c>
      <c r="C53" s="748"/>
      <c r="D53" s="748"/>
      <c r="E53" s="748"/>
      <c r="F53" s="748"/>
      <c r="G53" s="748"/>
      <c r="H53" s="748"/>
      <c r="I53" s="748"/>
      <c r="J53" s="748"/>
      <c r="K53" s="749"/>
      <c r="L53" s="1245"/>
      <c r="M53" s="449"/>
      <c r="N53" s="379"/>
      <c r="O53" s="379"/>
      <c r="P53" s="379"/>
      <c r="Q53" s="379"/>
      <c r="R53" s="379"/>
      <c r="S53" s="379"/>
      <c r="T53" s="379"/>
    </row>
    <row r="54" spans="1:41" s="447" customFormat="1" ht="15" customHeight="1" thickBot="1" x14ac:dyDescent="0.25">
      <c r="A54" s="373"/>
      <c r="B54" s="374" t="s">
        <v>324</v>
      </c>
      <c r="C54" s="731"/>
      <c r="D54" s="731"/>
      <c r="E54" s="731"/>
      <c r="F54" s="731">
        <f>SUM('5.a.sz. melléklet'!F67)</f>
        <v>334800</v>
      </c>
      <c r="G54" s="731"/>
      <c r="H54" s="731"/>
      <c r="I54" s="731"/>
      <c r="J54" s="731"/>
      <c r="K54" s="732"/>
      <c r="L54" s="1240">
        <f>SUM(C54:K54)</f>
        <v>334800</v>
      </c>
      <c r="M54" s="449"/>
      <c r="N54" s="379"/>
      <c r="O54" s="379"/>
      <c r="P54" s="379"/>
      <c r="Q54" s="379"/>
      <c r="R54" s="379"/>
      <c r="S54" s="379"/>
      <c r="T54" s="379"/>
      <c r="U54" s="379"/>
      <c r="V54" s="379"/>
      <c r="W54" s="379"/>
      <c r="X54" s="379"/>
      <c r="Y54" s="379"/>
      <c r="Z54" s="379"/>
      <c r="AA54" s="379"/>
      <c r="AB54" s="379"/>
      <c r="AC54" s="379"/>
      <c r="AD54" s="379"/>
      <c r="AE54" s="379"/>
      <c r="AF54" s="379"/>
      <c r="AG54" s="379"/>
      <c r="AH54" s="379"/>
      <c r="AI54" s="379"/>
      <c r="AJ54" s="379"/>
      <c r="AK54" s="379"/>
      <c r="AL54" s="379"/>
      <c r="AM54" s="379"/>
      <c r="AN54" s="379"/>
      <c r="AO54" s="379"/>
    </row>
    <row r="55" spans="1:41" ht="15" customHeight="1" x14ac:dyDescent="0.2">
      <c r="A55" s="514"/>
      <c r="B55" s="445" t="s">
        <v>325</v>
      </c>
      <c r="C55" s="748"/>
      <c r="D55" s="748"/>
      <c r="E55" s="748"/>
      <c r="F55" s="748">
        <f>SUM('5.a.sz. melléklet'!F68)</f>
        <v>334800</v>
      </c>
      <c r="G55" s="748"/>
      <c r="H55" s="748"/>
      <c r="I55" s="748"/>
      <c r="J55" s="748"/>
      <c r="K55" s="749"/>
      <c r="L55" s="1245">
        <f>SUM(C55:K55)</f>
        <v>334800</v>
      </c>
      <c r="M55" s="449"/>
      <c r="N55" s="379"/>
      <c r="O55" s="379"/>
      <c r="P55" s="379"/>
      <c r="Q55" s="379"/>
      <c r="R55" s="379"/>
      <c r="S55" s="379"/>
      <c r="T55" s="379"/>
    </row>
    <row r="56" spans="1:41" s="470" customFormat="1" ht="15" customHeight="1" thickBot="1" x14ac:dyDescent="0.25">
      <c r="A56" s="1287"/>
      <c r="B56" s="1172" t="s">
        <v>323</v>
      </c>
      <c r="C56" s="1173"/>
      <c r="D56" s="1173"/>
      <c r="E56" s="1173"/>
      <c r="F56" s="1173">
        <f>'5.a.sz. melléklet'!F69</f>
        <v>0</v>
      </c>
      <c r="G56" s="1173"/>
      <c r="H56" s="1173"/>
      <c r="I56" s="1173"/>
      <c r="J56" s="1173"/>
      <c r="K56" s="1288"/>
      <c r="L56" s="1289">
        <f>SUM(C56:K56)</f>
        <v>0</v>
      </c>
      <c r="M56" s="726"/>
      <c r="N56" s="727"/>
      <c r="O56" s="727"/>
      <c r="P56" s="727"/>
      <c r="Q56" s="727"/>
      <c r="R56" s="727"/>
      <c r="S56" s="727"/>
      <c r="T56" s="727"/>
      <c r="U56" s="727"/>
      <c r="V56" s="727"/>
      <c r="W56" s="727"/>
      <c r="X56" s="727"/>
      <c r="Y56" s="727"/>
      <c r="Z56" s="727"/>
      <c r="AA56" s="727"/>
      <c r="AB56" s="727"/>
      <c r="AC56" s="727"/>
      <c r="AD56" s="727"/>
      <c r="AE56" s="727"/>
      <c r="AF56" s="727"/>
      <c r="AG56" s="727"/>
      <c r="AH56" s="727"/>
      <c r="AI56" s="727"/>
      <c r="AJ56" s="727"/>
      <c r="AK56" s="727"/>
      <c r="AL56" s="727"/>
      <c r="AM56" s="727"/>
      <c r="AN56" s="727"/>
      <c r="AO56" s="727"/>
    </row>
    <row r="57" spans="1:41" ht="15" customHeight="1" x14ac:dyDescent="0.2">
      <c r="A57" s="446" t="s">
        <v>209</v>
      </c>
      <c r="B57" s="445" t="s">
        <v>3</v>
      </c>
      <c r="C57" s="748"/>
      <c r="D57" s="748"/>
      <c r="E57" s="748"/>
      <c r="F57" s="748"/>
      <c r="G57" s="748"/>
      <c r="H57" s="748"/>
      <c r="I57" s="748"/>
      <c r="J57" s="748"/>
      <c r="K57" s="749"/>
      <c r="L57" s="1245"/>
      <c r="M57" s="449"/>
      <c r="N57" s="379"/>
      <c r="O57" s="379"/>
      <c r="P57" s="379"/>
      <c r="Q57" s="379"/>
      <c r="R57" s="379"/>
      <c r="S57" s="379"/>
      <c r="T57" s="379"/>
    </row>
    <row r="58" spans="1:41" s="447" customFormat="1" ht="15" customHeight="1" thickBot="1" x14ac:dyDescent="0.25">
      <c r="A58" s="376"/>
      <c r="B58" s="374" t="s">
        <v>324</v>
      </c>
      <c r="C58" s="731">
        <f>SUM('15.sz.melléklet'!C42)</f>
        <v>185000</v>
      </c>
      <c r="D58" s="731"/>
      <c r="E58" s="731"/>
      <c r="F58" s="731"/>
      <c r="G58" s="731"/>
      <c r="H58" s="731"/>
      <c r="I58" s="731"/>
      <c r="J58" s="731"/>
      <c r="K58" s="732"/>
      <c r="L58" s="1240">
        <f>SUM(C58:K58)</f>
        <v>185000</v>
      </c>
      <c r="M58" s="449"/>
      <c r="N58" s="379"/>
      <c r="O58" s="379"/>
      <c r="P58" s="379"/>
      <c r="Q58" s="379"/>
      <c r="R58" s="379"/>
      <c r="S58" s="379"/>
      <c r="T58" s="379"/>
      <c r="U58" s="379"/>
      <c r="V58" s="379"/>
      <c r="W58" s="379"/>
      <c r="X58" s="379"/>
      <c r="Y58" s="379"/>
      <c r="Z58" s="379"/>
      <c r="AA58" s="379"/>
      <c r="AB58" s="379"/>
      <c r="AC58" s="379"/>
      <c r="AD58" s="379"/>
      <c r="AE58" s="379"/>
      <c r="AF58" s="379"/>
      <c r="AG58" s="379"/>
      <c r="AH58" s="379"/>
      <c r="AI58" s="379"/>
      <c r="AJ58" s="379"/>
      <c r="AK58" s="379"/>
      <c r="AL58" s="379"/>
      <c r="AM58" s="379"/>
      <c r="AN58" s="379"/>
      <c r="AO58" s="379"/>
    </row>
    <row r="59" spans="1:41" ht="15" customHeight="1" x14ac:dyDescent="0.2">
      <c r="A59" s="446"/>
      <c r="B59" s="445" t="s">
        <v>325</v>
      </c>
      <c r="C59" s="748">
        <f>SUM('15.sz.melléklet'!C43)</f>
        <v>185000</v>
      </c>
      <c r="D59" s="748"/>
      <c r="E59" s="748"/>
      <c r="F59" s="748"/>
      <c r="G59" s="748"/>
      <c r="H59" s="748"/>
      <c r="I59" s="748"/>
      <c r="J59" s="748"/>
      <c r="K59" s="749"/>
      <c r="L59" s="1245">
        <f>SUM(C59:K59)</f>
        <v>185000</v>
      </c>
      <c r="M59" s="449"/>
      <c r="N59" s="379"/>
      <c r="O59" s="379"/>
      <c r="P59" s="379"/>
      <c r="Q59" s="379"/>
      <c r="R59" s="379"/>
      <c r="S59" s="379"/>
      <c r="T59" s="379"/>
    </row>
    <row r="60" spans="1:41" s="470" customFormat="1" ht="15" customHeight="1" thickBot="1" x14ac:dyDescent="0.25">
      <c r="A60" s="1171"/>
      <c r="B60" s="1172" t="s">
        <v>323</v>
      </c>
      <c r="C60" s="1173">
        <f>'15.sz.melléklet'!C44</f>
        <v>28027</v>
      </c>
      <c r="D60" s="1173"/>
      <c r="E60" s="1173"/>
      <c r="F60" s="1173"/>
      <c r="G60" s="1173"/>
      <c r="H60" s="1173"/>
      <c r="I60" s="1173"/>
      <c r="J60" s="1173"/>
      <c r="K60" s="1288"/>
      <c r="L60" s="1289">
        <f>SUM(C60:K60)</f>
        <v>28027</v>
      </c>
      <c r="M60" s="726"/>
      <c r="N60" s="727"/>
      <c r="O60" s="727"/>
      <c r="P60" s="727"/>
      <c r="Q60" s="727"/>
      <c r="R60" s="727"/>
      <c r="S60" s="727"/>
      <c r="T60" s="727"/>
      <c r="U60" s="727"/>
      <c r="V60" s="727"/>
      <c r="W60" s="727"/>
      <c r="X60" s="727"/>
      <c r="Y60" s="727"/>
      <c r="Z60" s="727"/>
      <c r="AA60" s="727"/>
      <c r="AB60" s="727"/>
      <c r="AC60" s="727"/>
      <c r="AD60" s="727"/>
      <c r="AE60" s="727"/>
      <c r="AF60" s="727"/>
      <c r="AG60" s="727"/>
      <c r="AH60" s="727"/>
      <c r="AI60" s="727"/>
      <c r="AJ60" s="727"/>
      <c r="AK60" s="727"/>
      <c r="AL60" s="727"/>
      <c r="AM60" s="727"/>
      <c r="AN60" s="727"/>
      <c r="AO60" s="727"/>
    </row>
    <row r="61" spans="1:41" ht="22.5" customHeight="1" x14ac:dyDescent="0.2">
      <c r="A61" s="446" t="s">
        <v>210</v>
      </c>
      <c r="B61" s="445" t="s">
        <v>74</v>
      </c>
      <c r="C61" s="748"/>
      <c r="D61" s="748"/>
      <c r="E61" s="748"/>
      <c r="F61" s="748"/>
      <c r="G61" s="748"/>
      <c r="H61" s="748"/>
      <c r="I61" s="748"/>
      <c r="J61" s="748"/>
      <c r="K61" s="749"/>
      <c r="L61" s="1245"/>
      <c r="M61" s="449"/>
      <c r="N61" s="379"/>
      <c r="O61" s="379"/>
      <c r="P61" s="379"/>
      <c r="Q61" s="379"/>
      <c r="R61" s="379"/>
      <c r="S61" s="379"/>
      <c r="T61" s="379"/>
    </row>
    <row r="62" spans="1:41" s="447" customFormat="1" ht="15" customHeight="1" thickBot="1" x14ac:dyDescent="0.25">
      <c r="A62" s="376"/>
      <c r="B62" s="374" t="s">
        <v>324</v>
      </c>
      <c r="C62" s="731">
        <f>SUM('15.sz.melléklet'!C38)</f>
        <v>6650000</v>
      </c>
      <c r="D62" s="731"/>
      <c r="E62" s="731"/>
      <c r="F62" s="731">
        <f>SUM('15.sz.melléklet'!E38)</f>
        <v>1300000</v>
      </c>
      <c r="G62" s="731"/>
      <c r="H62" s="731"/>
      <c r="I62" s="731"/>
      <c r="J62" s="731"/>
      <c r="K62" s="732"/>
      <c r="L62" s="1240">
        <f>SUM(C62:K62)</f>
        <v>7950000</v>
      </c>
      <c r="M62" s="449"/>
      <c r="N62" s="379"/>
      <c r="O62" s="379"/>
      <c r="P62" s="379"/>
      <c r="Q62" s="379"/>
      <c r="R62" s="379"/>
      <c r="S62" s="379"/>
      <c r="T62" s="379"/>
      <c r="U62" s="379"/>
      <c r="V62" s="379"/>
      <c r="W62" s="379"/>
      <c r="X62" s="379"/>
      <c r="Y62" s="379"/>
      <c r="Z62" s="379"/>
      <c r="AA62" s="379"/>
      <c r="AB62" s="379"/>
      <c r="AC62" s="379"/>
      <c r="AD62" s="379"/>
      <c r="AE62" s="379"/>
      <c r="AF62" s="379"/>
      <c r="AG62" s="379"/>
      <c r="AH62" s="379"/>
      <c r="AI62" s="379"/>
      <c r="AJ62" s="379"/>
      <c r="AK62" s="379"/>
      <c r="AL62" s="379"/>
      <c r="AM62" s="379"/>
      <c r="AN62" s="379"/>
      <c r="AO62" s="379"/>
    </row>
    <row r="63" spans="1:41" ht="15" customHeight="1" x14ac:dyDescent="0.2">
      <c r="A63" s="446"/>
      <c r="B63" s="445" t="s">
        <v>325</v>
      </c>
      <c r="C63" s="748">
        <f>SUM('15.sz.melléklet'!C39)</f>
        <v>6650000</v>
      </c>
      <c r="D63" s="748"/>
      <c r="E63" s="748"/>
      <c r="F63" s="731">
        <f>SUM('15.sz.melléklet'!E39)</f>
        <v>1300000</v>
      </c>
      <c r="G63" s="748"/>
      <c r="H63" s="748"/>
      <c r="I63" s="748"/>
      <c r="J63" s="748"/>
      <c r="K63" s="749"/>
      <c r="L63" s="1245">
        <f>SUM(C63:K63)</f>
        <v>7950000</v>
      </c>
      <c r="M63" s="449"/>
      <c r="N63" s="379"/>
      <c r="O63" s="379"/>
      <c r="P63" s="379"/>
      <c r="Q63" s="379"/>
      <c r="R63" s="379"/>
      <c r="S63" s="379"/>
      <c r="T63" s="379"/>
    </row>
    <row r="64" spans="1:41" s="470" customFormat="1" ht="15" customHeight="1" thickBot="1" x14ac:dyDescent="0.25">
      <c r="A64" s="1171"/>
      <c r="B64" s="1172" t="s">
        <v>323</v>
      </c>
      <c r="C64" s="1173">
        <f>'15.sz.melléklet'!C40</f>
        <v>3949118</v>
      </c>
      <c r="D64" s="1173"/>
      <c r="E64" s="1173"/>
      <c r="F64" s="1173">
        <f>'15.sz.melléklet'!E40</f>
        <v>400000</v>
      </c>
      <c r="G64" s="1173"/>
      <c r="H64" s="1173"/>
      <c r="I64" s="1173"/>
      <c r="J64" s="1173"/>
      <c r="K64" s="1288"/>
      <c r="L64" s="1289">
        <f>SUM(C64:K64)</f>
        <v>4349118</v>
      </c>
      <c r="M64" s="726"/>
      <c r="N64" s="727"/>
      <c r="O64" s="727"/>
      <c r="P64" s="727"/>
      <c r="Q64" s="727"/>
      <c r="R64" s="727"/>
      <c r="S64" s="727"/>
      <c r="T64" s="727"/>
      <c r="U64" s="727"/>
      <c r="V64" s="727"/>
      <c r="W64" s="727"/>
      <c r="X64" s="727"/>
      <c r="Y64" s="727"/>
      <c r="Z64" s="727"/>
      <c r="AA64" s="727"/>
      <c r="AB64" s="727"/>
      <c r="AC64" s="727"/>
      <c r="AD64" s="727"/>
      <c r="AE64" s="727"/>
      <c r="AF64" s="727"/>
      <c r="AG64" s="727"/>
      <c r="AH64" s="727"/>
      <c r="AI64" s="727"/>
      <c r="AJ64" s="727"/>
      <c r="AK64" s="727"/>
      <c r="AL64" s="727"/>
      <c r="AM64" s="727"/>
      <c r="AN64" s="727"/>
      <c r="AO64" s="727"/>
    </row>
    <row r="65" spans="1:41" ht="25.5" x14ac:dyDescent="0.2">
      <c r="A65" s="446" t="s">
        <v>235</v>
      </c>
      <c r="B65" s="445" t="s">
        <v>236</v>
      </c>
      <c r="C65" s="748"/>
      <c r="D65" s="748"/>
      <c r="E65" s="748"/>
      <c r="F65" s="748"/>
      <c r="G65" s="748"/>
      <c r="H65" s="748"/>
      <c r="I65" s="748"/>
      <c r="J65" s="748"/>
      <c r="K65" s="749"/>
      <c r="L65" s="735"/>
      <c r="M65" s="449"/>
      <c r="N65" s="379"/>
      <c r="O65" s="379"/>
      <c r="P65" s="379"/>
      <c r="Q65" s="379"/>
      <c r="R65" s="379"/>
      <c r="S65" s="379"/>
      <c r="T65" s="379"/>
    </row>
    <row r="66" spans="1:41" s="447" customFormat="1" ht="15" customHeight="1" thickBot="1" x14ac:dyDescent="0.25">
      <c r="A66" s="376"/>
      <c r="B66" s="374" t="s">
        <v>324</v>
      </c>
      <c r="C66" s="731">
        <f>SUM('5.a.sz. melléklet'!C71)</f>
        <v>508000</v>
      </c>
      <c r="D66" s="731"/>
      <c r="E66" s="731"/>
      <c r="F66" s="731"/>
      <c r="G66" s="731"/>
      <c r="H66" s="731"/>
      <c r="I66" s="731"/>
      <c r="J66" s="731"/>
      <c r="K66" s="732"/>
      <c r="L66" s="1240">
        <f>SUM(C66:K66)</f>
        <v>508000</v>
      </c>
      <c r="M66" s="449"/>
      <c r="N66" s="379"/>
      <c r="O66" s="379"/>
      <c r="P66" s="379"/>
      <c r="Q66" s="379"/>
      <c r="R66" s="379"/>
      <c r="S66" s="379"/>
      <c r="T66" s="379"/>
      <c r="U66" s="379"/>
      <c r="V66" s="379"/>
      <c r="W66" s="379"/>
      <c r="X66" s="379"/>
      <c r="Y66" s="379"/>
      <c r="Z66" s="379"/>
      <c r="AA66" s="379"/>
      <c r="AB66" s="379"/>
      <c r="AC66" s="379"/>
      <c r="AD66" s="379"/>
      <c r="AE66" s="379"/>
      <c r="AF66" s="379"/>
      <c r="AG66" s="379"/>
      <c r="AH66" s="379"/>
      <c r="AI66" s="379"/>
      <c r="AJ66" s="379"/>
      <c r="AK66" s="379"/>
      <c r="AL66" s="379"/>
      <c r="AM66" s="379"/>
      <c r="AN66" s="379"/>
      <c r="AO66" s="379"/>
    </row>
    <row r="67" spans="1:41" ht="15" customHeight="1" x14ac:dyDescent="0.2">
      <c r="A67" s="446"/>
      <c r="B67" s="445" t="s">
        <v>325</v>
      </c>
      <c r="C67" s="748">
        <f>SUM('5.a.sz. melléklet'!C72)</f>
        <v>508000</v>
      </c>
      <c r="D67" s="748"/>
      <c r="E67" s="748"/>
      <c r="F67" s="748"/>
      <c r="G67" s="748"/>
      <c r="H67" s="748"/>
      <c r="I67" s="748"/>
      <c r="J67" s="748"/>
      <c r="K67" s="749"/>
      <c r="L67" s="1245">
        <f>SUM(C67:K67)</f>
        <v>508000</v>
      </c>
      <c r="M67" s="449"/>
      <c r="N67" s="379"/>
      <c r="O67" s="379"/>
      <c r="P67" s="379"/>
      <c r="Q67" s="379"/>
      <c r="R67" s="379"/>
      <c r="S67" s="379"/>
      <c r="T67" s="379"/>
    </row>
    <row r="68" spans="1:41" s="470" customFormat="1" ht="15" customHeight="1" thickBot="1" x14ac:dyDescent="0.25">
      <c r="A68" s="1145"/>
      <c r="B68" s="1146" t="s">
        <v>323</v>
      </c>
      <c r="C68" s="1147">
        <f>'5.a.sz. melléklet'!C73</f>
        <v>501868</v>
      </c>
      <c r="D68" s="1147"/>
      <c r="E68" s="1147"/>
      <c r="F68" s="1147"/>
      <c r="G68" s="1147"/>
      <c r="H68" s="1147"/>
      <c r="I68" s="1147"/>
      <c r="J68" s="1147"/>
      <c r="K68" s="1148"/>
      <c r="L68" s="1251">
        <f>SUM(C68:K68)</f>
        <v>501868</v>
      </c>
      <c r="M68" s="726"/>
      <c r="N68" s="727"/>
      <c r="O68" s="727"/>
      <c r="P68" s="727"/>
      <c r="Q68" s="727"/>
      <c r="R68" s="727"/>
      <c r="S68" s="727"/>
      <c r="T68" s="727"/>
      <c r="U68" s="727"/>
      <c r="V68" s="727"/>
      <c r="W68" s="727"/>
      <c r="X68" s="727"/>
      <c r="Y68" s="727"/>
      <c r="Z68" s="727"/>
      <c r="AA68" s="727"/>
      <c r="AB68" s="727"/>
      <c r="AC68" s="727"/>
      <c r="AD68" s="727"/>
      <c r="AE68" s="727"/>
      <c r="AF68" s="727"/>
      <c r="AG68" s="727"/>
      <c r="AH68" s="727"/>
      <c r="AI68" s="727"/>
      <c r="AJ68" s="727"/>
      <c r="AK68" s="727"/>
      <c r="AL68" s="727"/>
      <c r="AM68" s="727"/>
      <c r="AN68" s="727"/>
      <c r="AO68" s="727"/>
    </row>
    <row r="69" spans="1:41" ht="25.5" x14ac:dyDescent="0.2">
      <c r="A69" s="426" t="s">
        <v>250</v>
      </c>
      <c r="B69" s="723" t="s">
        <v>251</v>
      </c>
      <c r="C69" s="739"/>
      <c r="D69" s="739"/>
      <c r="E69" s="739"/>
      <c r="F69" s="739"/>
      <c r="G69" s="739"/>
      <c r="H69" s="739"/>
      <c r="I69" s="739"/>
      <c r="J69" s="739"/>
      <c r="K69" s="740"/>
      <c r="L69" s="741">
        <f>SUM(C69:K69)</f>
        <v>0</v>
      </c>
      <c r="M69" s="449"/>
      <c r="N69" s="379"/>
      <c r="O69" s="379"/>
      <c r="P69" s="379"/>
      <c r="Q69" s="379"/>
      <c r="R69" s="379"/>
      <c r="S69" s="379"/>
      <c r="T69" s="379"/>
    </row>
    <row r="70" spans="1:41" s="727" customFormat="1" ht="15" customHeight="1" x14ac:dyDescent="0.2">
      <c r="A70" s="1246"/>
      <c r="B70" s="1156" t="s">
        <v>324</v>
      </c>
      <c r="C70" s="1157"/>
      <c r="D70" s="1157"/>
      <c r="E70" s="1157"/>
      <c r="F70" s="1157">
        <f>'5.a.sz. melléklet'!F75</f>
        <v>8000000</v>
      </c>
      <c r="G70" s="1157">
        <f>SUM('5.a.sz. melléklet'!G75)</f>
        <v>16387410.555555556</v>
      </c>
      <c r="H70" s="1157"/>
      <c r="I70" s="1157"/>
      <c r="J70" s="1157"/>
      <c r="K70" s="1252"/>
      <c r="L70" s="1159">
        <f>SUM(C70:K70)</f>
        <v>24387410.555555556</v>
      </c>
      <c r="M70" s="726"/>
    </row>
    <row r="71" spans="1:41" s="727" customFormat="1" ht="15" customHeight="1" x14ac:dyDescent="0.2">
      <c r="A71" s="987"/>
      <c r="B71" s="979" t="s">
        <v>325</v>
      </c>
      <c r="C71" s="980"/>
      <c r="D71" s="980"/>
      <c r="E71" s="980"/>
      <c r="F71" s="1157">
        <f>'5.a.sz. melléklet'!F76</f>
        <v>8000000</v>
      </c>
      <c r="G71" s="1157">
        <f>SUM('5.a.sz. melléklet'!G76)</f>
        <v>16387410.555555556</v>
      </c>
      <c r="H71" s="980"/>
      <c r="I71" s="980"/>
      <c r="J71" s="980"/>
      <c r="K71" s="1144"/>
      <c r="L71" s="1149">
        <f>SUM(F71:K71)</f>
        <v>24387410.555555556</v>
      </c>
      <c r="M71" s="726"/>
    </row>
    <row r="72" spans="1:41" s="727" customFormat="1" ht="15" customHeight="1" thickBot="1" x14ac:dyDescent="0.25">
      <c r="A72" s="724"/>
      <c r="B72" s="725" t="s">
        <v>323</v>
      </c>
      <c r="C72" s="742"/>
      <c r="D72" s="742"/>
      <c r="E72" s="742"/>
      <c r="F72" s="742">
        <f>'5.a.sz. melléklet'!F77</f>
        <v>0</v>
      </c>
      <c r="G72" s="742">
        <f>'5.a.sz. melléklet'!G77</f>
        <v>0</v>
      </c>
      <c r="H72" s="742"/>
      <c r="I72" s="742"/>
      <c r="J72" s="742"/>
      <c r="K72" s="1150"/>
      <c r="L72" s="744"/>
      <c r="M72" s="726"/>
    </row>
    <row r="73" spans="1:41" ht="38.25" x14ac:dyDescent="0.2">
      <c r="A73" s="514" t="s">
        <v>203</v>
      </c>
      <c r="B73" s="445" t="s">
        <v>385</v>
      </c>
      <c r="C73" s="745"/>
      <c r="D73" s="745"/>
      <c r="E73" s="745"/>
      <c r="F73" s="745"/>
      <c r="G73" s="745"/>
      <c r="H73" s="745"/>
      <c r="I73" s="745"/>
      <c r="J73" s="745"/>
      <c r="K73" s="746"/>
      <c r="L73" s="1253"/>
      <c r="M73" s="449"/>
      <c r="N73" s="379"/>
      <c r="O73" s="379"/>
      <c r="P73" s="379"/>
      <c r="Q73" s="379"/>
      <c r="R73" s="379"/>
      <c r="S73" s="379"/>
      <c r="T73" s="379"/>
    </row>
    <row r="74" spans="1:41" s="447" customFormat="1" ht="15" customHeight="1" thickBot="1" x14ac:dyDescent="0.25">
      <c r="A74" s="373"/>
      <c r="B74" s="374" t="s">
        <v>324</v>
      </c>
      <c r="C74" s="747"/>
      <c r="D74" s="747"/>
      <c r="E74" s="731"/>
      <c r="F74" s="731"/>
      <c r="G74" s="731"/>
      <c r="H74" s="731"/>
      <c r="I74" s="731"/>
      <c r="J74" s="731"/>
      <c r="K74" s="732"/>
      <c r="L74" s="1159">
        <f>SUM(C74:K74)</f>
        <v>0</v>
      </c>
      <c r="M74" s="449"/>
      <c r="N74" s="379"/>
      <c r="O74" s="379"/>
      <c r="P74" s="379"/>
      <c r="Q74" s="379"/>
      <c r="R74" s="379"/>
      <c r="S74" s="379"/>
      <c r="T74" s="379"/>
      <c r="U74" s="379"/>
      <c r="V74" s="379"/>
      <c r="W74" s="379"/>
      <c r="X74" s="379"/>
      <c r="Y74" s="379"/>
      <c r="Z74" s="379"/>
      <c r="AA74" s="379"/>
      <c r="AB74" s="379"/>
      <c r="AC74" s="379"/>
      <c r="AD74" s="379"/>
      <c r="AE74" s="379"/>
      <c r="AF74" s="379"/>
      <c r="AG74" s="379"/>
      <c r="AH74" s="379"/>
      <c r="AI74" s="379"/>
      <c r="AJ74" s="379"/>
      <c r="AK74" s="379"/>
      <c r="AL74" s="379"/>
      <c r="AM74" s="379"/>
      <c r="AN74" s="379"/>
      <c r="AO74" s="379"/>
    </row>
    <row r="75" spans="1:41" ht="15" customHeight="1" x14ac:dyDescent="0.2">
      <c r="A75" s="514"/>
      <c r="B75" s="445" t="s">
        <v>325</v>
      </c>
      <c r="C75" s="745"/>
      <c r="D75" s="745"/>
      <c r="E75" s="748"/>
      <c r="F75" s="748"/>
      <c r="G75" s="748"/>
      <c r="H75" s="748"/>
      <c r="I75" s="748"/>
      <c r="J75" s="748"/>
      <c r="K75" s="749"/>
      <c r="L75" s="1149">
        <f>SUM(C75:K75)</f>
        <v>0</v>
      </c>
      <c r="M75" s="449"/>
      <c r="N75" s="379"/>
      <c r="O75" s="379"/>
      <c r="P75" s="379"/>
      <c r="Q75" s="379"/>
      <c r="R75" s="379"/>
      <c r="S75" s="379"/>
      <c r="T75" s="379"/>
    </row>
    <row r="76" spans="1:41" s="470" customFormat="1" ht="15" customHeight="1" thickBot="1" x14ac:dyDescent="0.25">
      <c r="A76" s="1287"/>
      <c r="B76" s="1172" t="s">
        <v>323</v>
      </c>
      <c r="C76" s="1173">
        <f>'14.sz.melléklet'!C36</f>
        <v>1</v>
      </c>
      <c r="D76" s="1290"/>
      <c r="E76" s="1173"/>
      <c r="F76" s="1173"/>
      <c r="G76" s="1173"/>
      <c r="H76" s="1173"/>
      <c r="I76" s="1173"/>
      <c r="J76" s="1173"/>
      <c r="K76" s="1288"/>
      <c r="L76" s="1289">
        <f>SUM(C76:K76)</f>
        <v>1</v>
      </c>
      <c r="M76" s="726"/>
      <c r="N76" s="727"/>
      <c r="O76" s="727"/>
      <c r="P76" s="727"/>
      <c r="Q76" s="727"/>
      <c r="R76" s="727"/>
      <c r="S76" s="727"/>
      <c r="T76" s="727"/>
      <c r="U76" s="727"/>
      <c r="V76" s="727"/>
      <c r="W76" s="727"/>
      <c r="X76" s="727"/>
      <c r="Y76" s="727"/>
      <c r="Z76" s="727"/>
      <c r="AA76" s="727"/>
      <c r="AB76" s="727"/>
      <c r="AC76" s="727"/>
      <c r="AD76" s="727"/>
      <c r="AE76" s="727"/>
      <c r="AF76" s="727"/>
      <c r="AG76" s="727"/>
      <c r="AH76" s="727"/>
      <c r="AI76" s="727"/>
      <c r="AJ76" s="727"/>
      <c r="AK76" s="727"/>
      <c r="AL76" s="727"/>
      <c r="AM76" s="727"/>
      <c r="AN76" s="727"/>
      <c r="AO76" s="727"/>
    </row>
    <row r="77" spans="1:41" ht="25.5" x14ac:dyDescent="0.2">
      <c r="A77" s="514" t="s">
        <v>205</v>
      </c>
      <c r="B77" s="445" t="s">
        <v>386</v>
      </c>
      <c r="C77" s="745"/>
      <c r="D77" s="745"/>
      <c r="E77" s="748"/>
      <c r="F77" s="748"/>
      <c r="G77" s="748"/>
      <c r="H77" s="748"/>
      <c r="I77" s="748"/>
      <c r="J77" s="748"/>
      <c r="K77" s="749"/>
      <c r="L77" s="1149"/>
      <c r="M77" s="449"/>
      <c r="N77" s="379"/>
      <c r="O77" s="379"/>
      <c r="P77" s="379"/>
      <c r="Q77" s="379"/>
      <c r="R77" s="379"/>
      <c r="S77" s="379"/>
      <c r="T77" s="379"/>
    </row>
    <row r="78" spans="1:41" s="447" customFormat="1" ht="15" customHeight="1" thickBot="1" x14ac:dyDescent="0.25">
      <c r="A78" s="373"/>
      <c r="B78" s="374" t="s">
        <v>324</v>
      </c>
      <c r="C78" s="747"/>
      <c r="D78" s="747"/>
      <c r="E78" s="731"/>
      <c r="F78" s="731"/>
      <c r="G78" s="731"/>
      <c r="H78" s="731"/>
      <c r="I78" s="731"/>
      <c r="J78" s="731"/>
      <c r="K78" s="732"/>
      <c r="L78" s="1159">
        <f>SUM(C78:K78)</f>
        <v>0</v>
      </c>
      <c r="M78" s="449"/>
      <c r="N78" s="379"/>
      <c r="O78" s="379"/>
      <c r="P78" s="379"/>
      <c r="Q78" s="379"/>
      <c r="R78" s="379"/>
      <c r="S78" s="379"/>
      <c r="T78" s="379"/>
      <c r="U78" s="379"/>
      <c r="V78" s="379"/>
      <c r="W78" s="379"/>
      <c r="X78" s="379"/>
      <c r="Y78" s="379"/>
      <c r="Z78" s="379"/>
      <c r="AA78" s="379"/>
      <c r="AB78" s="379"/>
      <c r="AC78" s="379"/>
      <c r="AD78" s="379"/>
      <c r="AE78" s="379"/>
      <c r="AF78" s="379"/>
      <c r="AG78" s="379"/>
      <c r="AH78" s="379"/>
      <c r="AI78" s="379"/>
      <c r="AJ78" s="379"/>
      <c r="AK78" s="379"/>
      <c r="AL78" s="379"/>
      <c r="AM78" s="379"/>
      <c r="AN78" s="379"/>
      <c r="AO78" s="379"/>
    </row>
    <row r="79" spans="1:41" ht="15" customHeight="1" x14ac:dyDescent="0.2">
      <c r="A79" s="514"/>
      <c r="B79" s="445" t="s">
        <v>325</v>
      </c>
      <c r="C79" s="745"/>
      <c r="D79" s="745"/>
      <c r="E79" s="748"/>
      <c r="F79" s="748"/>
      <c r="G79" s="748"/>
      <c r="H79" s="748"/>
      <c r="I79" s="748"/>
      <c r="J79" s="748"/>
      <c r="K79" s="749"/>
      <c r="L79" s="1149">
        <f>SUM(E79:K79)</f>
        <v>0</v>
      </c>
      <c r="M79" s="449"/>
      <c r="N79" s="379"/>
      <c r="O79" s="379"/>
      <c r="P79" s="379"/>
      <c r="Q79" s="379"/>
      <c r="R79" s="379"/>
      <c r="S79" s="379"/>
      <c r="T79" s="379"/>
    </row>
    <row r="80" spans="1:41" s="470" customFormat="1" ht="15" customHeight="1" thickBot="1" x14ac:dyDescent="0.25">
      <c r="A80" s="1287"/>
      <c r="B80" s="1172" t="s">
        <v>323</v>
      </c>
      <c r="C80" s="1173">
        <f>'14.sz.melléklet'!C40</f>
        <v>4222745</v>
      </c>
      <c r="D80" s="1290"/>
      <c r="E80" s="1173"/>
      <c r="F80" s="1173"/>
      <c r="G80" s="1173"/>
      <c r="H80" s="1173"/>
      <c r="I80" s="1173"/>
      <c r="J80" s="1173"/>
      <c r="K80" s="1288"/>
      <c r="L80" s="1289">
        <f>SUM(C80:K80)</f>
        <v>4222745</v>
      </c>
      <c r="M80" s="726"/>
      <c r="N80" s="727"/>
      <c r="O80" s="727"/>
      <c r="P80" s="727"/>
      <c r="Q80" s="727"/>
      <c r="R80" s="727"/>
      <c r="S80" s="727"/>
      <c r="T80" s="727"/>
      <c r="U80" s="727"/>
      <c r="V80" s="727"/>
      <c r="W80" s="727"/>
      <c r="X80" s="727"/>
      <c r="Y80" s="727"/>
      <c r="Z80" s="727"/>
      <c r="AA80" s="727"/>
      <c r="AB80" s="727"/>
      <c r="AC80" s="727"/>
      <c r="AD80" s="727"/>
      <c r="AE80" s="727"/>
      <c r="AF80" s="727"/>
      <c r="AG80" s="727"/>
      <c r="AH80" s="727"/>
      <c r="AI80" s="727"/>
      <c r="AJ80" s="727"/>
      <c r="AK80" s="727"/>
      <c r="AL80" s="727"/>
      <c r="AM80" s="727"/>
      <c r="AN80" s="727"/>
      <c r="AO80" s="727"/>
    </row>
    <row r="81" spans="1:41" ht="25.5" x14ac:dyDescent="0.2">
      <c r="A81" s="446" t="s">
        <v>352</v>
      </c>
      <c r="B81" s="445" t="s">
        <v>355</v>
      </c>
      <c r="C81" s="748"/>
      <c r="D81" s="748"/>
      <c r="E81" s="748"/>
      <c r="F81" s="748"/>
      <c r="G81" s="748"/>
      <c r="H81" s="748"/>
      <c r="I81" s="748"/>
      <c r="J81" s="748"/>
      <c r="K81" s="749"/>
      <c r="L81" s="1245"/>
      <c r="M81" s="449"/>
      <c r="N81" s="379"/>
      <c r="O81" s="379"/>
      <c r="P81" s="379"/>
      <c r="Q81" s="379"/>
      <c r="R81" s="379"/>
      <c r="S81" s="379"/>
      <c r="T81" s="379"/>
    </row>
    <row r="82" spans="1:41" s="447" customFormat="1" ht="15" customHeight="1" thickBot="1" x14ac:dyDescent="0.25">
      <c r="A82" s="376"/>
      <c r="B82" s="374" t="s">
        <v>324</v>
      </c>
      <c r="C82" s="731">
        <f>SUM('5.a.sz. melléklet'!C79+'14.sz.melléklet'!C42)</f>
        <v>13992000</v>
      </c>
      <c r="D82" s="731"/>
      <c r="E82" s="731">
        <f>SUM('5.a.sz. melléklet'!E79)</f>
        <v>0</v>
      </c>
      <c r="F82" s="731"/>
      <c r="G82" s="731"/>
      <c r="H82" s="731"/>
      <c r="I82" s="731"/>
      <c r="J82" s="731"/>
      <c r="K82" s="732"/>
      <c r="L82" s="1240">
        <f>SUM(C82:K82)</f>
        <v>13992000</v>
      </c>
      <c r="M82" s="449"/>
      <c r="N82" s="379"/>
      <c r="O82" s="379"/>
      <c r="P82" s="379"/>
      <c r="Q82" s="379"/>
      <c r="R82" s="379"/>
      <c r="S82" s="379"/>
      <c r="T82" s="379"/>
      <c r="U82" s="379"/>
      <c r="V82" s="379"/>
      <c r="W82" s="379"/>
      <c r="X82" s="379"/>
      <c r="Y82" s="379"/>
      <c r="Z82" s="379"/>
      <c r="AA82" s="379"/>
      <c r="AB82" s="379"/>
      <c r="AC82" s="379"/>
      <c r="AD82" s="379"/>
      <c r="AE82" s="379"/>
      <c r="AF82" s="379"/>
      <c r="AG82" s="379"/>
      <c r="AH82" s="379"/>
      <c r="AI82" s="379"/>
      <c r="AJ82" s="379"/>
      <c r="AK82" s="379"/>
      <c r="AL82" s="379"/>
      <c r="AM82" s="379"/>
      <c r="AN82" s="379"/>
      <c r="AO82" s="379"/>
    </row>
    <row r="83" spans="1:41" ht="15" customHeight="1" x14ac:dyDescent="0.2">
      <c r="A83" s="446"/>
      <c r="B83" s="445" t="s">
        <v>325</v>
      </c>
      <c r="C83" s="748">
        <f>SUM('5.a.sz. melléklet'!C80+'14.sz.melléklet'!C43)</f>
        <v>13992000</v>
      </c>
      <c r="D83" s="748"/>
      <c r="E83" s="748">
        <f>SUM('5.a.sz. melléklet'!E80)</f>
        <v>0</v>
      </c>
      <c r="F83" s="748"/>
      <c r="G83" s="748"/>
      <c r="H83" s="748"/>
      <c r="I83" s="748"/>
      <c r="J83" s="748"/>
      <c r="K83" s="749"/>
      <c r="L83" s="1245">
        <f>SUM(C83:K83)</f>
        <v>13992000</v>
      </c>
      <c r="M83" s="449"/>
      <c r="N83" s="379"/>
      <c r="O83" s="379"/>
      <c r="P83" s="379"/>
      <c r="Q83" s="379"/>
      <c r="R83" s="379"/>
      <c r="S83" s="379"/>
      <c r="T83" s="379"/>
    </row>
    <row r="84" spans="1:41" s="470" customFormat="1" ht="15" customHeight="1" thickBot="1" x14ac:dyDescent="0.25">
      <c r="A84" s="1171"/>
      <c r="B84" s="1172" t="s">
        <v>323</v>
      </c>
      <c r="C84" s="1173">
        <f>'5.a.sz. melléklet'!C81+'14.sz.melléklet'!C44</f>
        <v>8496900</v>
      </c>
      <c r="D84" s="1173"/>
      <c r="E84" s="1173"/>
      <c r="F84" s="1173"/>
      <c r="G84" s="1173"/>
      <c r="H84" s="1173"/>
      <c r="I84" s="1173"/>
      <c r="J84" s="1173"/>
      <c r="K84" s="1288"/>
      <c r="L84" s="1289">
        <f>SUM(C84:K84)</f>
        <v>8496900</v>
      </c>
      <c r="M84" s="726"/>
      <c r="N84" s="727"/>
      <c r="O84" s="727"/>
      <c r="P84" s="727"/>
      <c r="Q84" s="727"/>
      <c r="R84" s="727"/>
      <c r="S84" s="727"/>
      <c r="T84" s="727"/>
      <c r="U84" s="727"/>
      <c r="V84" s="727"/>
      <c r="W84" s="727"/>
      <c r="X84" s="727"/>
      <c r="Y84" s="727"/>
      <c r="Z84" s="727"/>
      <c r="AA84" s="727"/>
      <c r="AB84" s="727"/>
      <c r="AC84" s="727"/>
      <c r="AD84" s="727"/>
      <c r="AE84" s="727"/>
      <c r="AF84" s="727"/>
      <c r="AG84" s="727"/>
      <c r="AH84" s="727"/>
      <c r="AI84" s="727"/>
      <c r="AJ84" s="727"/>
      <c r="AK84" s="727"/>
      <c r="AL84" s="727"/>
      <c r="AM84" s="727"/>
      <c r="AN84" s="727"/>
      <c r="AO84" s="727"/>
    </row>
    <row r="85" spans="1:41" s="470" customFormat="1" ht="21" customHeight="1" x14ac:dyDescent="0.2">
      <c r="A85" s="1929" t="s">
        <v>475</v>
      </c>
      <c r="B85" s="840" t="s">
        <v>617</v>
      </c>
      <c r="C85" s="841"/>
      <c r="D85" s="841"/>
      <c r="E85" s="841"/>
      <c r="F85" s="841"/>
      <c r="G85" s="841"/>
      <c r="H85" s="841"/>
      <c r="I85" s="841"/>
      <c r="J85" s="841"/>
      <c r="K85" s="1976"/>
      <c r="L85" s="843"/>
      <c r="M85" s="726"/>
      <c r="N85" s="727"/>
      <c r="O85" s="727"/>
      <c r="P85" s="727"/>
      <c r="Q85" s="727"/>
      <c r="R85" s="727"/>
      <c r="S85" s="727"/>
      <c r="T85" s="727"/>
      <c r="U85" s="727"/>
      <c r="V85" s="727"/>
      <c r="W85" s="727"/>
      <c r="X85" s="727"/>
      <c r="Y85" s="727"/>
      <c r="Z85" s="727"/>
      <c r="AA85" s="727"/>
      <c r="AB85" s="727"/>
      <c r="AC85" s="727"/>
      <c r="AD85" s="727"/>
      <c r="AE85" s="727"/>
      <c r="AF85" s="727"/>
      <c r="AG85" s="727"/>
      <c r="AH85" s="727"/>
      <c r="AI85" s="727"/>
      <c r="AJ85" s="727"/>
      <c r="AK85" s="727"/>
      <c r="AL85" s="727"/>
      <c r="AM85" s="727"/>
      <c r="AN85" s="727"/>
      <c r="AO85" s="727"/>
    </row>
    <row r="86" spans="1:41" s="470" customFormat="1" ht="15" customHeight="1" x14ac:dyDescent="0.2">
      <c r="A86" s="978"/>
      <c r="B86" s="979" t="s">
        <v>324</v>
      </c>
      <c r="C86" s="980"/>
      <c r="D86" s="980"/>
      <c r="E86" s="980"/>
      <c r="F86" s="980"/>
      <c r="G86" s="980"/>
      <c r="H86" s="980"/>
      <c r="I86" s="980"/>
      <c r="J86" s="980"/>
      <c r="K86" s="1144"/>
      <c r="L86" s="1149"/>
      <c r="M86" s="726"/>
      <c r="N86" s="727"/>
      <c r="O86" s="727"/>
      <c r="P86" s="727"/>
      <c r="Q86" s="727"/>
      <c r="R86" s="727"/>
      <c r="S86" s="727"/>
      <c r="T86" s="727"/>
      <c r="U86" s="727"/>
      <c r="V86" s="727"/>
      <c r="W86" s="727"/>
      <c r="X86" s="727"/>
      <c r="Y86" s="727"/>
      <c r="Z86" s="727"/>
      <c r="AA86" s="727"/>
      <c r="AB86" s="727"/>
      <c r="AC86" s="727"/>
      <c r="AD86" s="727"/>
      <c r="AE86" s="727"/>
      <c r="AF86" s="727"/>
      <c r="AG86" s="727"/>
      <c r="AH86" s="727"/>
      <c r="AI86" s="727"/>
      <c r="AJ86" s="727"/>
      <c r="AK86" s="727"/>
      <c r="AL86" s="727"/>
      <c r="AM86" s="727"/>
      <c r="AN86" s="727"/>
      <c r="AO86" s="727"/>
    </row>
    <row r="87" spans="1:41" s="470" customFormat="1" ht="15" customHeight="1" x14ac:dyDescent="0.2">
      <c r="A87" s="978"/>
      <c r="B87" s="979" t="s">
        <v>325</v>
      </c>
      <c r="C87" s="980"/>
      <c r="D87" s="980"/>
      <c r="E87" s="980"/>
      <c r="F87" s="980"/>
      <c r="G87" s="980"/>
      <c r="H87" s="980"/>
      <c r="I87" s="980"/>
      <c r="J87" s="980"/>
      <c r="K87" s="1144"/>
      <c r="L87" s="1149"/>
      <c r="M87" s="726"/>
      <c r="N87" s="727"/>
      <c r="O87" s="727"/>
      <c r="P87" s="727"/>
      <c r="Q87" s="727"/>
      <c r="R87" s="727"/>
      <c r="S87" s="727"/>
      <c r="T87" s="727"/>
      <c r="U87" s="727"/>
      <c r="V87" s="727"/>
      <c r="W87" s="727"/>
      <c r="X87" s="727"/>
      <c r="Y87" s="727"/>
      <c r="Z87" s="727"/>
      <c r="AA87" s="727"/>
      <c r="AB87" s="727"/>
      <c r="AC87" s="727"/>
      <c r="AD87" s="727"/>
      <c r="AE87" s="727"/>
      <c r="AF87" s="727"/>
      <c r="AG87" s="727"/>
      <c r="AH87" s="727"/>
      <c r="AI87" s="727"/>
      <c r="AJ87" s="727"/>
      <c r="AK87" s="727"/>
      <c r="AL87" s="727"/>
      <c r="AM87" s="727"/>
      <c r="AN87" s="727"/>
      <c r="AO87" s="727"/>
    </row>
    <row r="88" spans="1:41" s="470" customFormat="1" ht="15" customHeight="1" thickBot="1" x14ac:dyDescent="0.25">
      <c r="A88" s="1171"/>
      <c r="B88" s="1172" t="s">
        <v>323</v>
      </c>
      <c r="C88" s="1173">
        <f>'5.a.sz. melléklet'!C85</f>
        <v>1</v>
      </c>
      <c r="D88" s="1173"/>
      <c r="E88" s="1173"/>
      <c r="F88" s="1173"/>
      <c r="G88" s="1173"/>
      <c r="H88" s="1173"/>
      <c r="I88" s="1173"/>
      <c r="J88" s="1173"/>
      <c r="K88" s="1288"/>
      <c r="L88" s="1289">
        <f>SUM(C88:K88)</f>
        <v>1</v>
      </c>
      <c r="M88" s="726"/>
      <c r="N88" s="727"/>
      <c r="O88" s="727"/>
      <c r="P88" s="727"/>
      <c r="Q88" s="727"/>
      <c r="R88" s="727"/>
      <c r="S88" s="727"/>
      <c r="T88" s="727"/>
      <c r="U88" s="727"/>
      <c r="V88" s="727"/>
      <c r="W88" s="727"/>
      <c r="X88" s="727"/>
      <c r="Y88" s="727"/>
      <c r="Z88" s="727"/>
      <c r="AA88" s="727"/>
      <c r="AB88" s="727"/>
      <c r="AC88" s="727"/>
      <c r="AD88" s="727"/>
      <c r="AE88" s="727"/>
      <c r="AF88" s="727"/>
      <c r="AG88" s="727"/>
      <c r="AH88" s="727"/>
      <c r="AI88" s="727"/>
      <c r="AJ88" s="727"/>
      <c r="AK88" s="727"/>
      <c r="AL88" s="727"/>
      <c r="AM88" s="727"/>
      <c r="AN88" s="727"/>
      <c r="AO88" s="727"/>
    </row>
    <row r="89" spans="1:41" ht="15" customHeight="1" x14ac:dyDescent="0.2">
      <c r="A89" s="514" t="s">
        <v>237</v>
      </c>
      <c r="B89" s="445" t="s">
        <v>89</v>
      </c>
      <c r="C89" s="748"/>
      <c r="D89" s="748"/>
      <c r="E89" s="748"/>
      <c r="F89" s="748"/>
      <c r="G89" s="748"/>
      <c r="H89" s="748"/>
      <c r="I89" s="748"/>
      <c r="J89" s="748"/>
      <c r="K89" s="749"/>
      <c r="L89" s="1245"/>
      <c r="M89" s="449"/>
      <c r="N89" s="379"/>
      <c r="O89" s="379"/>
      <c r="P89" s="379"/>
      <c r="Q89" s="379"/>
      <c r="R89" s="379"/>
      <c r="S89" s="379"/>
      <c r="T89" s="379"/>
    </row>
    <row r="90" spans="1:41" s="447" customFormat="1" ht="15" customHeight="1" thickBot="1" x14ac:dyDescent="0.25">
      <c r="A90" s="373"/>
      <c r="B90" s="374" t="s">
        <v>324</v>
      </c>
      <c r="C90" s="731">
        <f>SUM('5.a.sz. melléklet'!C87)</f>
        <v>889000</v>
      </c>
      <c r="D90" s="731"/>
      <c r="E90" s="731"/>
      <c r="F90" s="731"/>
      <c r="G90" s="731"/>
      <c r="H90" s="731"/>
      <c r="I90" s="731"/>
      <c r="J90" s="731"/>
      <c r="K90" s="732"/>
      <c r="L90" s="1240">
        <f>SUM(C90:K90)</f>
        <v>889000</v>
      </c>
      <c r="M90" s="449"/>
      <c r="N90" s="379"/>
      <c r="O90" s="379"/>
      <c r="P90" s="379"/>
      <c r="Q90" s="379"/>
      <c r="R90" s="379"/>
      <c r="S90" s="379"/>
      <c r="T90" s="379"/>
      <c r="U90" s="379"/>
      <c r="V90" s="379"/>
      <c r="W90" s="379"/>
      <c r="X90" s="379"/>
      <c r="Y90" s="379"/>
      <c r="Z90" s="379"/>
      <c r="AA90" s="379"/>
      <c r="AB90" s="379"/>
      <c r="AC90" s="379"/>
      <c r="AD90" s="379"/>
      <c r="AE90" s="379"/>
      <c r="AF90" s="379"/>
      <c r="AG90" s="379"/>
      <c r="AH90" s="379"/>
      <c r="AI90" s="379"/>
      <c r="AJ90" s="379"/>
      <c r="AK90" s="379"/>
      <c r="AL90" s="379"/>
      <c r="AM90" s="379"/>
      <c r="AN90" s="379"/>
      <c r="AO90" s="379"/>
    </row>
    <row r="91" spans="1:41" ht="15" customHeight="1" x14ac:dyDescent="0.2">
      <c r="A91" s="514"/>
      <c r="B91" s="445" t="s">
        <v>325</v>
      </c>
      <c r="C91" s="731">
        <f>SUM('5.a.sz. melléklet'!C88)</f>
        <v>889000</v>
      </c>
      <c r="D91" s="748"/>
      <c r="E91" s="748"/>
      <c r="F91" s="748"/>
      <c r="G91" s="748"/>
      <c r="H91" s="748"/>
      <c r="I91" s="748"/>
      <c r="J91" s="748"/>
      <c r="K91" s="749"/>
      <c r="L91" s="1245">
        <f>SUM(C91:K91)</f>
        <v>889000</v>
      </c>
      <c r="M91" s="449"/>
      <c r="N91" s="379"/>
      <c r="O91" s="379"/>
      <c r="P91" s="379"/>
      <c r="Q91" s="379"/>
      <c r="R91" s="379"/>
      <c r="S91" s="379"/>
      <c r="T91" s="379"/>
    </row>
    <row r="92" spans="1:41" s="470" customFormat="1" ht="15" customHeight="1" thickBot="1" x14ac:dyDescent="0.25">
      <c r="A92" s="724"/>
      <c r="B92" s="725" t="s">
        <v>323</v>
      </c>
      <c r="C92" s="742">
        <f>'5.a.sz. melléklet'!C89</f>
        <v>495527</v>
      </c>
      <c r="D92" s="742"/>
      <c r="E92" s="742"/>
      <c r="F92" s="742"/>
      <c r="G92" s="742"/>
      <c r="H92" s="742"/>
      <c r="I92" s="742"/>
      <c r="J92" s="742"/>
      <c r="K92" s="1150"/>
      <c r="L92" s="1284">
        <f>SUM(C92:K92)</f>
        <v>495527</v>
      </c>
      <c r="M92" s="726"/>
      <c r="N92" s="727"/>
      <c r="O92" s="727"/>
      <c r="P92" s="727"/>
      <c r="Q92" s="727"/>
      <c r="R92" s="727"/>
      <c r="S92" s="727"/>
      <c r="T92" s="727"/>
      <c r="U92" s="727"/>
      <c r="V92" s="727"/>
      <c r="W92" s="727"/>
      <c r="X92" s="727"/>
      <c r="Y92" s="727"/>
      <c r="Z92" s="727"/>
      <c r="AA92" s="727"/>
      <c r="AB92" s="727"/>
      <c r="AC92" s="727"/>
      <c r="AD92" s="727"/>
      <c r="AE92" s="727"/>
      <c r="AF92" s="727"/>
      <c r="AG92" s="727"/>
      <c r="AH92" s="727"/>
      <c r="AI92" s="727"/>
      <c r="AJ92" s="727"/>
      <c r="AK92" s="727"/>
      <c r="AL92" s="727"/>
      <c r="AM92" s="727"/>
      <c r="AN92" s="727"/>
      <c r="AO92" s="727"/>
    </row>
    <row r="93" spans="1:41" ht="25.5" x14ac:dyDescent="0.2">
      <c r="A93" s="446" t="s">
        <v>238</v>
      </c>
      <c r="B93" s="445" t="s">
        <v>383</v>
      </c>
      <c r="C93" s="745"/>
      <c r="D93" s="748"/>
      <c r="E93" s="748"/>
      <c r="F93" s="748"/>
      <c r="G93" s="748"/>
      <c r="H93" s="748"/>
      <c r="I93" s="748"/>
      <c r="J93" s="748"/>
      <c r="K93" s="749"/>
      <c r="L93" s="1149"/>
      <c r="M93" s="449"/>
      <c r="N93" s="379"/>
      <c r="O93" s="379"/>
      <c r="P93" s="379"/>
      <c r="Q93" s="379"/>
      <c r="R93" s="379"/>
      <c r="S93" s="379"/>
      <c r="T93" s="379"/>
    </row>
    <row r="94" spans="1:41" s="447" customFormat="1" ht="15" customHeight="1" thickBot="1" x14ac:dyDescent="0.25">
      <c r="A94" s="376"/>
      <c r="B94" s="374" t="s">
        <v>324</v>
      </c>
      <c r="C94" s="747"/>
      <c r="D94" s="731"/>
      <c r="E94" s="731"/>
      <c r="F94" s="731">
        <f>SUM('5.a.sz. melléklet'!F91)</f>
        <v>0</v>
      </c>
      <c r="G94" s="731"/>
      <c r="H94" s="731"/>
      <c r="I94" s="731"/>
      <c r="J94" s="731"/>
      <c r="K94" s="732"/>
      <c r="L94" s="1159">
        <f>SUM(C94:K94)</f>
        <v>0</v>
      </c>
      <c r="M94" s="449"/>
      <c r="N94" s="379"/>
      <c r="O94" s="379"/>
      <c r="P94" s="379"/>
      <c r="Q94" s="379"/>
      <c r="R94" s="379"/>
      <c r="S94" s="379"/>
      <c r="T94" s="379"/>
      <c r="U94" s="379"/>
      <c r="V94" s="379"/>
      <c r="W94" s="379"/>
      <c r="X94" s="379"/>
      <c r="Y94" s="379"/>
      <c r="Z94" s="379"/>
      <c r="AA94" s="379"/>
      <c r="AB94" s="379"/>
      <c r="AC94" s="379"/>
      <c r="AD94" s="379"/>
      <c r="AE94" s="379"/>
      <c r="AF94" s="379"/>
      <c r="AG94" s="379"/>
      <c r="AH94" s="379"/>
      <c r="AI94" s="379"/>
      <c r="AJ94" s="379"/>
      <c r="AK94" s="379"/>
      <c r="AL94" s="379"/>
      <c r="AM94" s="379"/>
      <c r="AN94" s="379"/>
      <c r="AO94" s="379"/>
    </row>
    <row r="95" spans="1:41" ht="15" customHeight="1" x14ac:dyDescent="0.2">
      <c r="A95" s="446"/>
      <c r="B95" s="445" t="s">
        <v>325</v>
      </c>
      <c r="C95" s="745"/>
      <c r="D95" s="748"/>
      <c r="E95" s="748"/>
      <c r="F95" s="748"/>
      <c r="G95" s="748"/>
      <c r="H95" s="748"/>
      <c r="I95" s="748"/>
      <c r="J95" s="748"/>
      <c r="K95" s="749"/>
      <c r="L95" s="1149">
        <f>SUM(C95:K95)</f>
        <v>0</v>
      </c>
      <c r="M95" s="449"/>
      <c r="N95" s="379"/>
      <c r="O95" s="379"/>
      <c r="P95" s="379"/>
      <c r="Q95" s="379"/>
      <c r="R95" s="379"/>
      <c r="S95" s="379"/>
      <c r="T95" s="379"/>
    </row>
    <row r="96" spans="1:41" s="470" customFormat="1" ht="15" customHeight="1" thickBot="1" x14ac:dyDescent="0.25">
      <c r="A96" s="1171"/>
      <c r="B96" s="1172" t="s">
        <v>323</v>
      </c>
      <c r="C96" s="1290"/>
      <c r="D96" s="1173"/>
      <c r="E96" s="1173"/>
      <c r="F96" s="1173"/>
      <c r="G96" s="1173"/>
      <c r="H96" s="1173"/>
      <c r="I96" s="1173"/>
      <c r="J96" s="1173"/>
      <c r="K96" s="1288"/>
      <c r="L96" s="1289">
        <f>SUM(C96:K96)</f>
        <v>0</v>
      </c>
      <c r="M96" s="726"/>
      <c r="N96" s="727"/>
      <c r="O96" s="727"/>
      <c r="P96" s="727"/>
      <c r="Q96" s="727"/>
      <c r="R96" s="727"/>
      <c r="S96" s="727"/>
      <c r="T96" s="727"/>
      <c r="U96" s="727"/>
      <c r="V96" s="727"/>
      <c r="W96" s="727"/>
      <c r="X96" s="727"/>
      <c r="Y96" s="727"/>
      <c r="Z96" s="727"/>
      <c r="AA96" s="727"/>
      <c r="AB96" s="727"/>
      <c r="AC96" s="727"/>
      <c r="AD96" s="727"/>
      <c r="AE96" s="727"/>
      <c r="AF96" s="727"/>
      <c r="AG96" s="727"/>
      <c r="AH96" s="727"/>
      <c r="AI96" s="727"/>
      <c r="AJ96" s="727"/>
      <c r="AK96" s="727"/>
      <c r="AL96" s="727"/>
      <c r="AM96" s="727"/>
      <c r="AN96" s="727"/>
      <c r="AO96" s="727"/>
    </row>
    <row r="97" spans="1:41" s="470" customFormat="1" ht="22.5" customHeight="1" x14ac:dyDescent="0.2">
      <c r="A97" s="1929" t="s">
        <v>242</v>
      </c>
      <c r="B97" s="1954" t="s">
        <v>243</v>
      </c>
      <c r="C97" s="1975"/>
      <c r="D97" s="841"/>
      <c r="E97" s="841"/>
      <c r="F97" s="841"/>
      <c r="G97" s="841"/>
      <c r="H97" s="841"/>
      <c r="I97" s="841"/>
      <c r="J97" s="841"/>
      <c r="K97" s="1976"/>
      <c r="L97" s="843"/>
      <c r="M97" s="726"/>
      <c r="N97" s="727"/>
      <c r="O97" s="727"/>
      <c r="P97" s="727"/>
      <c r="Q97" s="727"/>
      <c r="R97" s="727"/>
      <c r="S97" s="727"/>
      <c r="T97" s="727"/>
      <c r="U97" s="727"/>
      <c r="V97" s="727"/>
      <c r="W97" s="727"/>
      <c r="X97" s="727"/>
      <c r="Y97" s="727"/>
      <c r="Z97" s="727"/>
      <c r="AA97" s="727"/>
      <c r="AB97" s="727"/>
      <c r="AC97" s="727"/>
      <c r="AD97" s="727"/>
      <c r="AE97" s="727"/>
      <c r="AF97" s="727"/>
      <c r="AG97" s="727"/>
      <c r="AH97" s="727"/>
      <c r="AI97" s="727"/>
      <c r="AJ97" s="727"/>
      <c r="AK97" s="727"/>
      <c r="AL97" s="727"/>
      <c r="AM97" s="727"/>
      <c r="AN97" s="727"/>
      <c r="AO97" s="727"/>
    </row>
    <row r="98" spans="1:41" s="470" customFormat="1" ht="15" customHeight="1" x14ac:dyDescent="0.2">
      <c r="A98" s="978"/>
      <c r="B98" s="979" t="s">
        <v>324</v>
      </c>
      <c r="C98" s="1977"/>
      <c r="D98" s="980"/>
      <c r="E98" s="980"/>
      <c r="F98" s="980"/>
      <c r="G98" s="980"/>
      <c r="H98" s="980"/>
      <c r="I98" s="980"/>
      <c r="J98" s="980"/>
      <c r="K98" s="1144"/>
      <c r="L98" s="1149"/>
      <c r="M98" s="726"/>
      <c r="N98" s="727"/>
      <c r="O98" s="727"/>
      <c r="P98" s="727"/>
      <c r="Q98" s="727"/>
      <c r="R98" s="727"/>
      <c r="S98" s="727"/>
      <c r="T98" s="727"/>
      <c r="U98" s="727"/>
      <c r="V98" s="727"/>
      <c r="W98" s="727"/>
      <c r="X98" s="727"/>
      <c r="Y98" s="727"/>
      <c r="Z98" s="727"/>
      <c r="AA98" s="727"/>
      <c r="AB98" s="727"/>
      <c r="AC98" s="727"/>
      <c r="AD98" s="727"/>
      <c r="AE98" s="727"/>
      <c r="AF98" s="727"/>
      <c r="AG98" s="727"/>
      <c r="AH98" s="727"/>
      <c r="AI98" s="727"/>
      <c r="AJ98" s="727"/>
      <c r="AK98" s="727"/>
      <c r="AL98" s="727"/>
      <c r="AM98" s="727"/>
      <c r="AN98" s="727"/>
      <c r="AO98" s="727"/>
    </row>
    <row r="99" spans="1:41" s="470" customFormat="1" ht="15" customHeight="1" x14ac:dyDescent="0.2">
      <c r="A99" s="978"/>
      <c r="B99" s="979" t="s">
        <v>325</v>
      </c>
      <c r="C99" s="1977"/>
      <c r="D99" s="980"/>
      <c r="E99" s="980"/>
      <c r="F99" s="980"/>
      <c r="G99" s="980"/>
      <c r="H99" s="980"/>
      <c r="I99" s="980"/>
      <c r="J99" s="980"/>
      <c r="K99" s="1144"/>
      <c r="L99" s="1149"/>
      <c r="M99" s="726"/>
      <c r="N99" s="727"/>
      <c r="O99" s="727"/>
      <c r="P99" s="727"/>
      <c r="Q99" s="727"/>
      <c r="R99" s="727"/>
      <c r="S99" s="727"/>
      <c r="T99" s="727"/>
      <c r="U99" s="727"/>
      <c r="V99" s="727"/>
      <c r="W99" s="727"/>
      <c r="X99" s="727"/>
      <c r="Y99" s="727"/>
      <c r="Z99" s="727"/>
      <c r="AA99" s="727"/>
      <c r="AB99" s="727"/>
      <c r="AC99" s="727"/>
      <c r="AD99" s="727"/>
      <c r="AE99" s="727"/>
      <c r="AF99" s="727"/>
      <c r="AG99" s="727"/>
      <c r="AH99" s="727"/>
      <c r="AI99" s="727"/>
      <c r="AJ99" s="727"/>
      <c r="AK99" s="727"/>
      <c r="AL99" s="727"/>
      <c r="AM99" s="727"/>
      <c r="AN99" s="727"/>
      <c r="AO99" s="727"/>
    </row>
    <row r="100" spans="1:41" s="470" customFormat="1" ht="15" customHeight="1" thickBot="1" x14ac:dyDescent="0.25">
      <c r="A100" s="1171"/>
      <c r="B100" s="1172" t="s">
        <v>323</v>
      </c>
      <c r="C100" s="1173">
        <f>'5.a.sz. melléklet'!C97</f>
        <v>317886</v>
      </c>
      <c r="D100" s="1173"/>
      <c r="E100" s="1173"/>
      <c r="F100" s="1173"/>
      <c r="G100" s="1173"/>
      <c r="H100" s="1173"/>
      <c r="I100" s="1173"/>
      <c r="J100" s="1173"/>
      <c r="K100" s="1288"/>
      <c r="L100" s="1289">
        <f>SUM(C100:K100)</f>
        <v>317886</v>
      </c>
      <c r="M100" s="726"/>
      <c r="N100" s="727"/>
      <c r="O100" s="727"/>
      <c r="P100" s="727"/>
      <c r="Q100" s="727"/>
      <c r="R100" s="727"/>
      <c r="S100" s="727"/>
      <c r="T100" s="727"/>
      <c r="U100" s="727"/>
      <c r="V100" s="727"/>
      <c r="W100" s="727"/>
      <c r="X100" s="727"/>
      <c r="Y100" s="727"/>
      <c r="Z100" s="727"/>
      <c r="AA100" s="727"/>
      <c r="AB100" s="727"/>
      <c r="AC100" s="727"/>
      <c r="AD100" s="727"/>
      <c r="AE100" s="727"/>
      <c r="AF100" s="727"/>
      <c r="AG100" s="727"/>
      <c r="AH100" s="727"/>
      <c r="AI100" s="727"/>
      <c r="AJ100" s="727"/>
      <c r="AK100" s="727"/>
      <c r="AL100" s="727"/>
      <c r="AM100" s="727"/>
      <c r="AN100" s="727"/>
      <c r="AO100" s="727"/>
    </row>
    <row r="101" spans="1:41" ht="38.25" x14ac:dyDescent="0.2">
      <c r="A101" s="978" t="s">
        <v>425</v>
      </c>
      <c r="B101" s="979" t="s">
        <v>426</v>
      </c>
      <c r="C101" s="980"/>
      <c r="D101" s="980"/>
      <c r="E101" s="980"/>
      <c r="F101" s="980"/>
      <c r="G101" s="980"/>
      <c r="H101" s="980"/>
      <c r="I101" s="980"/>
      <c r="J101" s="980"/>
      <c r="K101" s="1144"/>
      <c r="L101" s="1149"/>
      <c r="M101" s="449"/>
      <c r="N101" s="379"/>
      <c r="O101" s="379"/>
      <c r="P101" s="379"/>
      <c r="Q101" s="379"/>
      <c r="R101" s="379"/>
      <c r="S101" s="379"/>
      <c r="T101" s="379"/>
    </row>
    <row r="102" spans="1:41" ht="15" customHeight="1" x14ac:dyDescent="0.2">
      <c r="A102" s="1210"/>
      <c r="B102" s="1156" t="s">
        <v>324</v>
      </c>
      <c r="C102" s="1157"/>
      <c r="D102" s="1157">
        <f>SUM('5.a.sz. melléklet'!D99)</f>
        <v>675791000</v>
      </c>
      <c r="E102" s="1157"/>
      <c r="F102" s="1157"/>
      <c r="G102" s="1157"/>
      <c r="H102" s="1157"/>
      <c r="I102" s="1157"/>
      <c r="J102" s="1157"/>
      <c r="K102" s="1158"/>
      <c r="L102" s="1159">
        <f>SUM(C102:K102)</f>
        <v>675791000</v>
      </c>
      <c r="M102" s="449"/>
      <c r="N102" s="379"/>
      <c r="O102" s="379"/>
      <c r="P102" s="379"/>
      <c r="Q102" s="379"/>
      <c r="R102" s="379"/>
      <c r="S102" s="379"/>
      <c r="T102" s="379"/>
    </row>
    <row r="103" spans="1:41" ht="15" customHeight="1" x14ac:dyDescent="0.2">
      <c r="A103" s="1145"/>
      <c r="B103" s="1146" t="s">
        <v>325</v>
      </c>
      <c r="C103" s="1147"/>
      <c r="D103" s="1157">
        <f>SUM('5.a.sz. melléklet'!D100)</f>
        <v>650791000</v>
      </c>
      <c r="E103" s="1147"/>
      <c r="F103" s="1147"/>
      <c r="G103" s="1147"/>
      <c r="H103" s="1147"/>
      <c r="I103" s="1147"/>
      <c r="J103" s="1147"/>
      <c r="K103" s="1148"/>
      <c r="L103" s="1151">
        <f>SUM(C103:K103)</f>
        <v>650791000</v>
      </c>
      <c r="M103" s="449"/>
      <c r="N103" s="379"/>
      <c r="O103" s="379"/>
      <c r="P103" s="379"/>
      <c r="Q103" s="379"/>
      <c r="R103" s="379"/>
      <c r="S103" s="379"/>
      <c r="T103" s="379"/>
    </row>
    <row r="104" spans="1:41" ht="15" customHeight="1" thickBot="1" x14ac:dyDescent="0.25">
      <c r="A104" s="984"/>
      <c r="B104" s="725" t="s">
        <v>323</v>
      </c>
      <c r="C104" s="742"/>
      <c r="D104" s="742">
        <f>'5.a.sz. melléklet'!D101</f>
        <v>714921418</v>
      </c>
      <c r="E104" s="742"/>
      <c r="F104" s="742"/>
      <c r="G104" s="742"/>
      <c r="H104" s="742"/>
      <c r="I104" s="742"/>
      <c r="J104" s="742"/>
      <c r="K104" s="1150"/>
      <c r="L104" s="2276">
        <f>SUM(D104:K104)</f>
        <v>714921418</v>
      </c>
      <c r="M104" s="449"/>
      <c r="N104" s="379"/>
      <c r="O104" s="379"/>
      <c r="P104" s="379"/>
      <c r="Q104" s="379"/>
      <c r="R104" s="379"/>
      <c r="S104" s="379"/>
      <c r="T104" s="379"/>
    </row>
    <row r="105" spans="1:41" ht="26.25" customHeight="1" x14ac:dyDescent="0.2">
      <c r="A105" s="978" t="s">
        <v>248</v>
      </c>
      <c r="B105" s="979" t="s">
        <v>427</v>
      </c>
      <c r="C105" s="1152"/>
      <c r="D105" s="1152"/>
      <c r="E105" s="1152"/>
      <c r="F105" s="1152"/>
      <c r="G105" s="1152"/>
      <c r="H105" s="1152"/>
      <c r="I105" s="1152"/>
      <c r="J105" s="1152"/>
      <c r="K105" s="1153"/>
      <c r="L105" s="1154"/>
      <c r="M105" s="449"/>
      <c r="N105" s="379"/>
      <c r="O105" s="379"/>
      <c r="P105" s="379"/>
      <c r="Q105" s="379"/>
      <c r="R105" s="379"/>
      <c r="S105" s="379"/>
      <c r="T105" s="379"/>
    </row>
    <row r="106" spans="1:41" ht="15" customHeight="1" x14ac:dyDescent="0.2">
      <c r="A106" s="1155"/>
      <c r="B106" s="1156" t="s">
        <v>324</v>
      </c>
      <c r="C106" s="1157"/>
      <c r="D106" s="1157"/>
      <c r="E106" s="1157"/>
      <c r="F106" s="1157"/>
      <c r="G106" s="1157"/>
      <c r="H106" s="1157"/>
      <c r="I106" s="1157"/>
      <c r="J106" s="1157"/>
      <c r="K106" s="1158">
        <f>SUM('5.a.sz. melléklet'!K103)</f>
        <v>300000000</v>
      </c>
      <c r="L106" s="1159">
        <f>SUM(C106:K106)</f>
        <v>300000000</v>
      </c>
      <c r="M106" s="449"/>
      <c r="N106" s="379"/>
      <c r="O106" s="379"/>
      <c r="P106" s="379"/>
      <c r="Q106" s="379"/>
      <c r="R106" s="379"/>
      <c r="S106" s="379"/>
      <c r="T106" s="379"/>
    </row>
    <row r="107" spans="1:41" ht="15" customHeight="1" x14ac:dyDescent="0.2">
      <c r="A107" s="1160"/>
      <c r="B107" s="1161" t="s">
        <v>325</v>
      </c>
      <c r="C107" s="1162"/>
      <c r="D107" s="1162"/>
      <c r="E107" s="1162"/>
      <c r="F107" s="1162"/>
      <c r="G107" s="1162"/>
      <c r="H107" s="1162"/>
      <c r="I107" s="1162">
        <f>'5.a.sz. melléklet'!I104</f>
        <v>183359378</v>
      </c>
      <c r="J107" s="1162"/>
      <c r="K107" s="1163">
        <f>SUM('5.a.sz. melléklet'!K104)</f>
        <v>458302707</v>
      </c>
      <c r="L107" s="1164">
        <f>SUM(C107:K107)</f>
        <v>641662085</v>
      </c>
      <c r="M107" s="449"/>
      <c r="N107" s="379"/>
      <c r="O107" s="379"/>
      <c r="P107" s="379"/>
      <c r="Q107" s="379"/>
      <c r="R107" s="379"/>
      <c r="S107" s="379"/>
      <c r="T107" s="379"/>
    </row>
    <row r="108" spans="1:41" ht="15" customHeight="1" thickBot="1" x14ac:dyDescent="0.25">
      <c r="A108" s="377"/>
      <c r="B108" s="442" t="s">
        <v>323</v>
      </c>
      <c r="C108" s="733">
        <f>'5.a.sz. melléklet'!C105</f>
        <v>7641540</v>
      </c>
      <c r="D108" s="733"/>
      <c r="E108" s="733"/>
      <c r="F108" s="733"/>
      <c r="G108" s="733"/>
      <c r="H108" s="733"/>
      <c r="I108" s="733">
        <f>'5.a.sz. melléklet'!I105</f>
        <v>183359378</v>
      </c>
      <c r="J108" s="733"/>
      <c r="K108" s="733">
        <f>'5.a.sz. melléklet'!K105</f>
        <v>155442000</v>
      </c>
      <c r="L108" s="750">
        <f>SUM(C108:K108)</f>
        <v>346442918</v>
      </c>
      <c r="M108" s="449"/>
      <c r="N108" s="379"/>
      <c r="O108" s="379"/>
      <c r="P108" s="379"/>
      <c r="Q108" s="379"/>
      <c r="R108" s="379"/>
      <c r="S108" s="379"/>
      <c r="T108" s="379"/>
    </row>
    <row r="109" spans="1:41" s="503" customFormat="1" ht="27" customHeight="1" thickBot="1" x14ac:dyDescent="0.25">
      <c r="A109" s="2684" t="s">
        <v>318</v>
      </c>
      <c r="B109" s="2685"/>
      <c r="C109" s="2686"/>
      <c r="D109" s="751"/>
      <c r="E109" s="751"/>
      <c r="F109" s="751"/>
      <c r="G109" s="751"/>
      <c r="H109" s="751"/>
      <c r="I109" s="751"/>
      <c r="J109" s="751"/>
      <c r="K109" s="752"/>
      <c r="L109" s="753"/>
      <c r="M109" s="449"/>
      <c r="N109" s="517"/>
      <c r="O109" s="379"/>
    </row>
    <row r="110" spans="1:41" s="503" customFormat="1" ht="15" customHeight="1" thickBot="1" x14ac:dyDescent="0.25">
      <c r="A110" s="518"/>
      <c r="B110" s="519" t="s">
        <v>324</v>
      </c>
      <c r="C110" s="754">
        <f t="shared" ref="C110:L110" si="0">C10+C14+C18+C26+C30+C42+C46+C50+C54+C58+C62+C82+C90+C66+C6+C106+C102+C94+C78+C74+C70+C38</f>
        <v>98257000</v>
      </c>
      <c r="D110" s="754">
        <f t="shared" si="0"/>
        <v>675791000</v>
      </c>
      <c r="E110" s="754">
        <f t="shared" si="0"/>
        <v>134971058</v>
      </c>
      <c r="F110" s="754">
        <f t="shared" si="0"/>
        <v>35116000</v>
      </c>
      <c r="G110" s="754">
        <f t="shared" si="0"/>
        <v>174678258.55555555</v>
      </c>
      <c r="H110" s="754">
        <f t="shared" si="0"/>
        <v>0</v>
      </c>
      <c r="I110" s="754">
        <f t="shared" si="0"/>
        <v>196528000</v>
      </c>
      <c r="J110" s="754">
        <f t="shared" si="0"/>
        <v>379000000</v>
      </c>
      <c r="K110" s="754">
        <f t="shared" si="0"/>
        <v>300000000</v>
      </c>
      <c r="L110" s="754">
        <f t="shared" si="0"/>
        <v>1994341316.5555556</v>
      </c>
      <c r="M110" s="520">
        <f>SUM(C110:K110)</f>
        <v>1994341316.5555556</v>
      </c>
      <c r="N110" s="517"/>
      <c r="O110" s="379"/>
    </row>
    <row r="111" spans="1:41" s="503" customFormat="1" ht="15" customHeight="1" thickBot="1" x14ac:dyDescent="0.25">
      <c r="A111" s="518"/>
      <c r="B111" s="516" t="s">
        <v>325</v>
      </c>
      <c r="C111" s="754">
        <f t="shared" ref="C111:L111" si="1">C7+C11+C15+C19+C27+C31+C39+C43+C47+C51+C55+C59+C63+C67+C71+C75+C79+C83+C91+C95+C103+C107</f>
        <v>98257000</v>
      </c>
      <c r="D111" s="754">
        <f t="shared" si="1"/>
        <v>650791000</v>
      </c>
      <c r="E111" s="754">
        <f t="shared" si="1"/>
        <v>150982166</v>
      </c>
      <c r="F111" s="754">
        <f t="shared" si="1"/>
        <v>35116000</v>
      </c>
      <c r="G111" s="754">
        <f t="shared" si="1"/>
        <v>315727859.55555558</v>
      </c>
      <c r="H111" s="754">
        <f t="shared" si="1"/>
        <v>0</v>
      </c>
      <c r="I111" s="754">
        <f t="shared" si="1"/>
        <v>379887378</v>
      </c>
      <c r="J111" s="754">
        <f t="shared" si="1"/>
        <v>432878291</v>
      </c>
      <c r="K111" s="754">
        <f t="shared" si="1"/>
        <v>529601048</v>
      </c>
      <c r="L111" s="754">
        <f t="shared" si="1"/>
        <v>2593240742.5555553</v>
      </c>
      <c r="M111" s="520"/>
      <c r="N111" s="517">
        <f>SUM(C111:K111)</f>
        <v>2593240742.5555553</v>
      </c>
      <c r="O111" s="379"/>
    </row>
    <row r="112" spans="1:41" s="521" customFormat="1" ht="15" customHeight="1" thickBot="1" x14ac:dyDescent="0.25">
      <c r="A112" s="1948"/>
      <c r="B112" s="1949" t="s">
        <v>323</v>
      </c>
      <c r="C112" s="1950">
        <f>C8+C12+C16+C20+C28+C32+C40+C44+C48+C52+C56+C60+C64+C68+C72+C76+C80+C84+C92+C96+C104+C108+C100+C88+C36+C24</f>
        <v>99773357</v>
      </c>
      <c r="D112" s="1950">
        <f t="shared" ref="D112:K112" si="2">D8+D12+D16+D20+D28+D32+D40+D44+D48+D52+D56+D60+D64+D68+D72+D76+D80+D84+D92+D96+D104+D108+D100</f>
        <v>714946418</v>
      </c>
      <c r="E112" s="1950">
        <f t="shared" si="2"/>
        <v>153378269</v>
      </c>
      <c r="F112" s="1950">
        <f t="shared" si="2"/>
        <v>30510149</v>
      </c>
      <c r="G112" s="1950">
        <f t="shared" si="2"/>
        <v>840452380</v>
      </c>
      <c r="H112" s="1950">
        <f t="shared" si="2"/>
        <v>0</v>
      </c>
      <c r="I112" s="1950">
        <f t="shared" si="2"/>
        <v>224512236</v>
      </c>
      <c r="J112" s="1950">
        <f t="shared" si="2"/>
        <v>432878291</v>
      </c>
      <c r="K112" s="1950">
        <f t="shared" si="2"/>
        <v>226740341</v>
      </c>
      <c r="L112" s="1950">
        <f>L8+L12+L16+L20+L28+L32+L40+L44+L48+L52+L56+L60+L64+L68+L72+L76+L80+L84+L92+L96+L104+L108+L100+L88+L36+L24</f>
        <v>2723191441</v>
      </c>
      <c r="M112" s="1168"/>
      <c r="N112" s="1169">
        <f>SUM(C112:K112)</f>
        <v>2723191441</v>
      </c>
      <c r="O112" s="727"/>
      <c r="P112" s="1170"/>
      <c r="Q112" s="1170"/>
      <c r="R112" s="1170"/>
      <c r="S112" s="1170"/>
      <c r="T112" s="1170"/>
      <c r="U112" s="1170"/>
      <c r="V112" s="1170"/>
      <c r="W112" s="1170"/>
      <c r="X112" s="1170"/>
      <c r="Y112" s="1170"/>
      <c r="Z112" s="1170"/>
      <c r="AA112" s="1170"/>
      <c r="AB112" s="1170"/>
      <c r="AC112" s="1170"/>
      <c r="AD112" s="1170"/>
      <c r="AE112" s="1170"/>
      <c r="AF112" s="1170"/>
      <c r="AG112" s="1170"/>
      <c r="AH112" s="1170"/>
      <c r="AI112" s="1170"/>
      <c r="AJ112" s="1170"/>
      <c r="AK112" s="1170"/>
      <c r="AL112" s="1170"/>
      <c r="AM112" s="1170"/>
      <c r="AN112" s="1170"/>
      <c r="AO112" s="1170"/>
    </row>
    <row r="113" spans="1:41" s="521" customFormat="1" ht="15" customHeight="1" thickBot="1" x14ac:dyDescent="0.25">
      <c r="A113" s="1948"/>
      <c r="B113" s="1949" t="s">
        <v>389</v>
      </c>
      <c r="C113" s="1951">
        <f>C112/C111</f>
        <v>1.0154325595122993</v>
      </c>
      <c r="D113" s="1951">
        <f t="shared" ref="D113:L113" si="3">D112/D111</f>
        <v>1.0985806779749567</v>
      </c>
      <c r="E113" s="1951">
        <f t="shared" si="3"/>
        <v>1.0158701061422049</v>
      </c>
      <c r="F113" s="1951">
        <f t="shared" si="3"/>
        <v>0.86883896229638913</v>
      </c>
      <c r="G113" s="1951">
        <f t="shared" si="3"/>
        <v>2.6619519138510288</v>
      </c>
      <c r="H113" s="1951"/>
      <c r="I113" s="1951">
        <f t="shared" si="3"/>
        <v>0.59099682959195343</v>
      </c>
      <c r="J113" s="1951">
        <f t="shared" si="3"/>
        <v>1</v>
      </c>
      <c r="K113" s="1951">
        <f t="shared" si="3"/>
        <v>0.4281342377555114</v>
      </c>
      <c r="L113" s="1951">
        <f t="shared" si="3"/>
        <v>1.0501113129652522</v>
      </c>
      <c r="M113" s="1168"/>
      <c r="N113" s="1169"/>
      <c r="O113" s="727"/>
      <c r="P113" s="1170"/>
      <c r="Q113" s="1170"/>
      <c r="R113" s="1170"/>
      <c r="S113" s="1170"/>
      <c r="T113" s="1170"/>
      <c r="U113" s="1170"/>
      <c r="V113" s="1170"/>
      <c r="W113" s="1170"/>
      <c r="X113" s="1170"/>
      <c r="Y113" s="1170"/>
      <c r="Z113" s="1170"/>
      <c r="AA113" s="1170"/>
      <c r="AB113" s="1170"/>
      <c r="AC113" s="1170"/>
      <c r="AD113" s="1170"/>
      <c r="AE113" s="1170"/>
      <c r="AF113" s="1170"/>
      <c r="AG113" s="1170"/>
      <c r="AH113" s="1170"/>
      <c r="AI113" s="1170"/>
      <c r="AJ113" s="1170"/>
      <c r="AK113" s="1170"/>
      <c r="AL113" s="1170"/>
      <c r="AM113" s="1170"/>
      <c r="AN113" s="1170"/>
      <c r="AO113" s="1170"/>
    </row>
    <row r="114" spans="1:41" s="503" customFormat="1" ht="15" customHeight="1" thickBot="1" x14ac:dyDescent="0.25">
      <c r="A114" s="522"/>
      <c r="B114" s="523"/>
      <c r="C114" s="757"/>
      <c r="D114" s="757"/>
      <c r="E114" s="757"/>
      <c r="F114" s="757"/>
      <c r="G114" s="757"/>
      <c r="H114" s="757"/>
      <c r="I114" s="757"/>
      <c r="J114" s="757"/>
      <c r="K114" s="758"/>
      <c r="L114" s="759"/>
      <c r="M114" s="520"/>
      <c r="N114" s="517"/>
      <c r="O114" s="379"/>
    </row>
    <row r="115" spans="1:41" s="503" customFormat="1" ht="15" customHeight="1" thickBot="1" x14ac:dyDescent="0.25">
      <c r="A115" s="2668" t="s">
        <v>315</v>
      </c>
      <c r="B115" s="2669"/>
      <c r="C115" s="757"/>
      <c r="D115" s="757"/>
      <c r="E115" s="757"/>
      <c r="F115" s="757"/>
      <c r="G115" s="757"/>
      <c r="H115" s="757"/>
      <c r="I115" s="757"/>
      <c r="J115" s="757"/>
      <c r="K115" s="758"/>
      <c r="L115" s="760"/>
      <c r="M115" s="449"/>
      <c r="N115" s="517"/>
      <c r="O115" s="379"/>
    </row>
    <row r="116" spans="1:41" ht="15" customHeight="1" thickBot="1" x14ac:dyDescent="0.25">
      <c r="A116" s="2218" t="s">
        <v>201</v>
      </c>
      <c r="B116" s="2219" t="s">
        <v>2</v>
      </c>
      <c r="C116" s="739"/>
      <c r="D116" s="739"/>
      <c r="E116" s="739"/>
      <c r="F116" s="739"/>
      <c r="G116" s="739"/>
      <c r="H116" s="761"/>
      <c r="I116" s="761"/>
      <c r="J116" s="761"/>
      <c r="K116" s="762"/>
      <c r="L116" s="763"/>
      <c r="M116" s="449"/>
      <c r="N116" s="379"/>
      <c r="O116" s="379"/>
      <c r="P116" s="379"/>
      <c r="Q116" s="379"/>
      <c r="R116" s="379"/>
      <c r="S116" s="379"/>
      <c r="T116" s="379"/>
    </row>
    <row r="117" spans="1:41" ht="15" customHeight="1" x14ac:dyDescent="0.2">
      <c r="A117" s="473"/>
      <c r="B117" s="472" t="s">
        <v>324</v>
      </c>
      <c r="C117" s="764">
        <f>SUM('13.sz.melléklet'!D34)</f>
        <v>10180000</v>
      </c>
      <c r="D117" s="764">
        <f>SUM('13.sz.melléklet'!C34)</f>
        <v>0</v>
      </c>
      <c r="E117" s="764"/>
      <c r="F117" s="764"/>
      <c r="G117" s="764"/>
      <c r="H117" s="765"/>
      <c r="I117" s="765"/>
      <c r="J117" s="765"/>
      <c r="K117" s="766"/>
      <c r="L117" s="767">
        <f>SUM(C117:K117)</f>
        <v>10180000</v>
      </c>
      <c r="M117" s="524"/>
      <c r="N117" s="379"/>
      <c r="O117" s="379"/>
      <c r="P117" s="379"/>
      <c r="Q117" s="379"/>
      <c r="R117" s="379"/>
      <c r="S117" s="379"/>
      <c r="T117" s="379"/>
    </row>
    <row r="118" spans="1:41" ht="15" customHeight="1" thickBot="1" x14ac:dyDescent="0.25">
      <c r="A118" s="376"/>
      <c r="B118" s="374" t="s">
        <v>325</v>
      </c>
      <c r="C118" s="731">
        <f>SUM('13.sz.melléklet'!D35)</f>
        <v>10180000</v>
      </c>
      <c r="D118" s="731">
        <f>SUM('13.sz.melléklet'!C35)</f>
        <v>0</v>
      </c>
      <c r="E118" s="731">
        <f>SUM('5.a.sz. melléklet'!E8)</f>
        <v>0</v>
      </c>
      <c r="F118" s="731"/>
      <c r="G118" s="731"/>
      <c r="H118" s="816"/>
      <c r="I118" s="816"/>
      <c r="J118" s="816"/>
      <c r="K118" s="1974"/>
      <c r="L118" s="770">
        <f>SUM(C118:K118)</f>
        <v>10180000</v>
      </c>
      <c r="M118" s="449"/>
      <c r="N118" s="379"/>
      <c r="O118" s="379"/>
      <c r="P118" s="379"/>
      <c r="Q118" s="379"/>
      <c r="R118" s="379"/>
      <c r="S118" s="379"/>
      <c r="T118" s="379"/>
    </row>
    <row r="119" spans="1:41" s="470" customFormat="1" ht="15" customHeight="1" thickBot="1" x14ac:dyDescent="0.25">
      <c r="A119" s="1171"/>
      <c r="B119" s="1172" t="s">
        <v>323</v>
      </c>
      <c r="C119" s="1173">
        <f>SUM('13.sz.melléklet'!D101)</f>
        <v>7407595</v>
      </c>
      <c r="D119" s="1173">
        <f>SUM('13.sz.melléklet'!C36)</f>
        <v>0</v>
      </c>
      <c r="E119" s="1173">
        <f>SUM('5.a.sz. melléklet'!E9)</f>
        <v>0</v>
      </c>
      <c r="F119" s="1173"/>
      <c r="G119" s="1173"/>
      <c r="H119" s="1174"/>
      <c r="I119" s="1174"/>
      <c r="J119" s="1174"/>
      <c r="K119" s="1175"/>
      <c r="L119" s="1254">
        <f>SUM(C119:K119)</f>
        <v>7407595</v>
      </c>
      <c r="M119" s="726"/>
      <c r="N119" s="727"/>
      <c r="O119" s="727"/>
      <c r="P119" s="727"/>
      <c r="Q119" s="727"/>
      <c r="R119" s="727"/>
      <c r="S119" s="727"/>
      <c r="T119" s="727"/>
      <c r="U119" s="727"/>
      <c r="V119" s="727"/>
      <c r="W119" s="727"/>
      <c r="X119" s="727"/>
      <c r="Y119" s="727"/>
      <c r="Z119" s="727"/>
      <c r="AA119" s="727"/>
      <c r="AB119" s="727"/>
      <c r="AC119" s="727"/>
      <c r="AD119" s="727"/>
      <c r="AE119" s="727"/>
      <c r="AF119" s="727"/>
      <c r="AG119" s="727"/>
      <c r="AH119" s="727"/>
      <c r="AI119" s="727"/>
      <c r="AJ119" s="727"/>
      <c r="AK119" s="727"/>
      <c r="AL119" s="727"/>
      <c r="AM119" s="727"/>
      <c r="AN119" s="727"/>
      <c r="AO119" s="727"/>
    </row>
    <row r="120" spans="1:41" s="503" customFormat="1" ht="15" customHeight="1" thickBot="1" x14ac:dyDescent="0.25">
      <c r="A120" s="515"/>
      <c r="B120" s="516" t="s">
        <v>387</v>
      </c>
      <c r="C120" s="751"/>
      <c r="D120" s="751"/>
      <c r="E120" s="751"/>
      <c r="F120" s="751"/>
      <c r="G120" s="751"/>
      <c r="H120" s="751"/>
      <c r="I120" s="751"/>
      <c r="J120" s="751"/>
      <c r="K120" s="752"/>
      <c r="L120" s="756"/>
      <c r="M120" s="449"/>
      <c r="N120" s="517"/>
      <c r="O120" s="379"/>
    </row>
    <row r="121" spans="1:41" s="503" customFormat="1" ht="15" customHeight="1" x14ac:dyDescent="0.2">
      <c r="A121" s="1255"/>
      <c r="B121" s="1256" t="s">
        <v>324</v>
      </c>
      <c r="C121" s="1257">
        <f t="shared" ref="C121:L123" si="4">C117</f>
        <v>10180000</v>
      </c>
      <c r="D121" s="1257">
        <f t="shared" si="4"/>
        <v>0</v>
      </c>
      <c r="E121" s="1257">
        <f t="shared" si="4"/>
        <v>0</v>
      </c>
      <c r="F121" s="1257">
        <f t="shared" si="4"/>
        <v>0</v>
      </c>
      <c r="G121" s="1257">
        <f t="shared" si="4"/>
        <v>0</v>
      </c>
      <c r="H121" s="1257">
        <f t="shared" si="4"/>
        <v>0</v>
      </c>
      <c r="I121" s="1257">
        <f t="shared" si="4"/>
        <v>0</v>
      </c>
      <c r="J121" s="1257">
        <f t="shared" si="4"/>
        <v>0</v>
      </c>
      <c r="K121" s="1257">
        <f t="shared" si="4"/>
        <v>0</v>
      </c>
      <c r="L121" s="1258">
        <f t="shared" si="4"/>
        <v>10180000</v>
      </c>
      <c r="M121" s="520">
        <f>SUM(C121:K121)</f>
        <v>10180000</v>
      </c>
      <c r="N121" s="517"/>
      <c r="O121" s="379"/>
    </row>
    <row r="122" spans="1:41" s="503" customFormat="1" ht="15" customHeight="1" x14ac:dyDescent="0.2">
      <c r="A122" s="1260"/>
      <c r="B122" s="1261" t="s">
        <v>325</v>
      </c>
      <c r="C122" s="1262">
        <f t="shared" si="4"/>
        <v>10180000</v>
      </c>
      <c r="D122" s="1262">
        <f t="shared" si="4"/>
        <v>0</v>
      </c>
      <c r="E122" s="1262">
        <f>SUM(E118)</f>
        <v>0</v>
      </c>
      <c r="F122" s="1262"/>
      <c r="G122" s="1262"/>
      <c r="H122" s="1262">
        <f>SUM(H118)</f>
        <v>0</v>
      </c>
      <c r="I122" s="1262"/>
      <c r="J122" s="1262"/>
      <c r="K122" s="1263"/>
      <c r="L122" s="1264">
        <f>SUM(C122:K122)</f>
        <v>10180000</v>
      </c>
      <c r="M122" s="449"/>
      <c r="N122" s="517"/>
      <c r="O122" s="379"/>
    </row>
    <row r="123" spans="1:41" s="521" customFormat="1" ht="15" customHeight="1" x14ac:dyDescent="0.2">
      <c r="A123" s="1259"/>
      <c r="B123" s="1176" t="s">
        <v>323</v>
      </c>
      <c r="C123" s="1177">
        <f t="shared" si="4"/>
        <v>7407595</v>
      </c>
      <c r="D123" s="1177">
        <f t="shared" si="4"/>
        <v>0</v>
      </c>
      <c r="E123" s="1177">
        <f>SUM(E119)</f>
        <v>0</v>
      </c>
      <c r="F123" s="1177">
        <f>SUM(F119)</f>
        <v>0</v>
      </c>
      <c r="G123" s="1177"/>
      <c r="H123" s="1177">
        <f>SUM(H119)</f>
        <v>0</v>
      </c>
      <c r="I123" s="1177"/>
      <c r="J123" s="1177">
        <f>SUM(J119)</f>
        <v>0</v>
      </c>
      <c r="K123" s="1178">
        <f>SUM(K119)</f>
        <v>0</v>
      </c>
      <c r="L123" s="1179">
        <f>SUM(L119)</f>
        <v>7407595</v>
      </c>
      <c r="M123" s="1168">
        <f>SUM(C123:K123)</f>
        <v>7407595</v>
      </c>
      <c r="N123" s="1169"/>
      <c r="O123" s="727"/>
      <c r="P123" s="1170"/>
      <c r="Q123" s="1170"/>
      <c r="R123" s="1170"/>
      <c r="S123" s="1170"/>
      <c r="T123" s="1170"/>
      <c r="U123" s="1170"/>
      <c r="V123" s="1170"/>
      <c r="W123" s="1170"/>
      <c r="X123" s="1170"/>
      <c r="Y123" s="1170"/>
      <c r="Z123" s="1170"/>
      <c r="AA123" s="1170"/>
      <c r="AB123" s="1170"/>
      <c r="AC123" s="1170"/>
      <c r="AD123" s="1170"/>
      <c r="AE123" s="1170"/>
      <c r="AF123" s="1170"/>
      <c r="AG123" s="1170"/>
      <c r="AH123" s="1170"/>
      <c r="AI123" s="1170"/>
      <c r="AJ123" s="1170"/>
      <c r="AK123" s="1170"/>
      <c r="AL123" s="1170"/>
      <c r="AM123" s="1170"/>
      <c r="AN123" s="1170"/>
      <c r="AO123" s="1170"/>
    </row>
    <row r="124" spans="1:41" s="521" customFormat="1" ht="15" customHeight="1" thickBot="1" x14ac:dyDescent="0.25">
      <c r="A124" s="1180"/>
      <c r="B124" s="1181" t="s">
        <v>389</v>
      </c>
      <c r="C124" s="1952">
        <f>SUM(C123/C122)</f>
        <v>0.72766159135559927</v>
      </c>
      <c r="D124" s="1182"/>
      <c r="E124" s="1182"/>
      <c r="F124" s="1182"/>
      <c r="G124" s="1182"/>
      <c r="H124" s="1182"/>
      <c r="I124" s="1182"/>
      <c r="J124" s="1182"/>
      <c r="K124" s="1183"/>
      <c r="L124" s="1184">
        <f t="shared" ref="L124" si="5">SUM(L123/L122)</f>
        <v>0.72766159135559927</v>
      </c>
      <c r="M124" s="726"/>
      <c r="N124" s="1169"/>
      <c r="O124" s="727"/>
      <c r="P124" s="1170"/>
      <c r="Q124" s="1170"/>
      <c r="R124" s="1170"/>
      <c r="S124" s="1170"/>
      <c r="T124" s="1170"/>
      <c r="U124" s="1170"/>
      <c r="V124" s="1170"/>
      <c r="W124" s="1170"/>
      <c r="X124" s="1170"/>
      <c r="Y124" s="1170"/>
      <c r="Z124" s="1170"/>
      <c r="AA124" s="1170"/>
      <c r="AB124" s="1170"/>
      <c r="AC124" s="1170"/>
      <c r="AD124" s="1170"/>
      <c r="AE124" s="1170"/>
      <c r="AF124" s="1170"/>
      <c r="AG124" s="1170"/>
      <c r="AH124" s="1170"/>
      <c r="AI124" s="1170"/>
      <c r="AJ124" s="1170"/>
      <c r="AK124" s="1170"/>
      <c r="AL124" s="1170"/>
      <c r="AM124" s="1170"/>
      <c r="AN124" s="1170"/>
      <c r="AO124" s="1170"/>
    </row>
    <row r="125" spans="1:41" ht="15" customHeight="1" x14ac:dyDescent="0.25">
      <c r="A125" s="528"/>
      <c r="B125" s="529"/>
      <c r="C125" s="748"/>
      <c r="D125" s="748"/>
      <c r="E125" s="748"/>
      <c r="F125" s="748"/>
      <c r="G125" s="748"/>
      <c r="H125" s="748"/>
      <c r="I125" s="748"/>
      <c r="J125" s="748"/>
      <c r="K125" s="749"/>
      <c r="L125" s="771"/>
      <c r="M125" s="530"/>
      <c r="N125" s="531"/>
      <c r="O125" s="501"/>
      <c r="P125" s="502"/>
    </row>
    <row r="126" spans="1:41" ht="15" customHeight="1" thickBot="1" x14ac:dyDescent="0.3">
      <c r="A126" s="2676" t="s">
        <v>153</v>
      </c>
      <c r="B126" s="2677"/>
      <c r="C126" s="772"/>
      <c r="D126" s="772"/>
      <c r="E126" s="772"/>
      <c r="F126" s="772"/>
      <c r="G126" s="772"/>
      <c r="H126" s="772"/>
      <c r="I126" s="772"/>
      <c r="J126" s="772"/>
      <c r="K126" s="773"/>
      <c r="L126" s="774"/>
      <c r="M126" s="530"/>
      <c r="N126" s="531"/>
      <c r="O126" s="501"/>
      <c r="P126" s="502"/>
    </row>
    <row r="127" spans="1:41" ht="15" customHeight="1" x14ac:dyDescent="0.25">
      <c r="A127" s="426" t="s">
        <v>211</v>
      </c>
      <c r="B127" s="427" t="s">
        <v>212</v>
      </c>
      <c r="C127" s="775"/>
      <c r="D127" s="739"/>
      <c r="E127" s="739"/>
      <c r="F127" s="739"/>
      <c r="G127" s="739"/>
      <c r="H127" s="739"/>
      <c r="I127" s="739"/>
      <c r="J127" s="739"/>
      <c r="K127" s="776"/>
      <c r="L127" s="777"/>
      <c r="M127" s="530"/>
      <c r="N127" s="531"/>
      <c r="O127" s="501"/>
      <c r="P127" s="502"/>
    </row>
    <row r="128" spans="1:41" s="447" customFormat="1" ht="15" customHeight="1" thickBot="1" x14ac:dyDescent="0.3">
      <c r="A128" s="373"/>
      <c r="B128" s="374" t="s">
        <v>324</v>
      </c>
      <c r="C128" s="736">
        <f>SUM('16.sz. melléklet'!C30)</f>
        <v>0</v>
      </c>
      <c r="D128" s="731"/>
      <c r="E128" s="731"/>
      <c r="F128" s="731"/>
      <c r="G128" s="731"/>
      <c r="H128" s="731"/>
      <c r="I128" s="731"/>
      <c r="J128" s="731"/>
      <c r="K128" s="732"/>
      <c r="L128" s="1265">
        <f>SUM(C128:K128)</f>
        <v>0</v>
      </c>
      <c r="M128" s="530"/>
      <c r="N128" s="531"/>
      <c r="O128" s="501"/>
      <c r="P128" s="502"/>
      <c r="Q128" s="503"/>
      <c r="R128" s="503"/>
      <c r="S128" s="503"/>
      <c r="T128" s="503"/>
      <c r="U128" s="379"/>
      <c r="V128" s="379"/>
      <c r="W128" s="379"/>
      <c r="X128" s="379"/>
      <c r="Y128" s="379"/>
      <c r="Z128" s="379"/>
      <c r="AA128" s="379"/>
      <c r="AB128" s="379"/>
      <c r="AC128" s="379"/>
      <c r="AD128" s="379"/>
      <c r="AE128" s="379"/>
      <c r="AF128" s="379"/>
      <c r="AG128" s="379"/>
      <c r="AH128" s="379"/>
      <c r="AI128" s="379"/>
      <c r="AJ128" s="379"/>
      <c r="AK128" s="379"/>
      <c r="AL128" s="379"/>
      <c r="AM128" s="379"/>
      <c r="AN128" s="379"/>
      <c r="AO128" s="379"/>
    </row>
    <row r="129" spans="1:41" ht="15" customHeight="1" x14ac:dyDescent="0.25">
      <c r="A129" s="514"/>
      <c r="B129" s="445" t="s">
        <v>325</v>
      </c>
      <c r="C129" s="1241">
        <f>SUM('16.sz. melléklet'!C31)</f>
        <v>0</v>
      </c>
      <c r="D129" s="748"/>
      <c r="E129" s="748"/>
      <c r="F129" s="748"/>
      <c r="G129" s="748"/>
      <c r="H129" s="748"/>
      <c r="I129" s="748"/>
      <c r="J129" s="748"/>
      <c r="K129" s="749"/>
      <c r="L129" s="1266">
        <f>SUM(C129:K129)</f>
        <v>0</v>
      </c>
      <c r="M129" s="530"/>
      <c r="N129" s="531"/>
      <c r="O129" s="501"/>
      <c r="P129" s="502"/>
    </row>
    <row r="130" spans="1:41" s="470" customFormat="1" ht="15" customHeight="1" thickBot="1" x14ac:dyDescent="0.3">
      <c r="A130" s="724"/>
      <c r="B130" s="725" t="s">
        <v>323</v>
      </c>
      <c r="C130" s="992"/>
      <c r="D130" s="742"/>
      <c r="E130" s="742"/>
      <c r="F130" s="742"/>
      <c r="G130" s="742"/>
      <c r="H130" s="742"/>
      <c r="I130" s="742"/>
      <c r="J130" s="742"/>
      <c r="K130" s="1150"/>
      <c r="L130" s="1291">
        <f>SUM(C130:K130)</f>
        <v>0</v>
      </c>
      <c r="M130" s="1185"/>
      <c r="N130" s="1186"/>
      <c r="O130" s="1187"/>
      <c r="P130" s="1188"/>
      <c r="Q130" s="1170"/>
      <c r="R130" s="1170"/>
      <c r="S130" s="1170"/>
      <c r="T130" s="1170"/>
      <c r="U130" s="727"/>
      <c r="V130" s="727"/>
      <c r="W130" s="727"/>
      <c r="X130" s="727"/>
      <c r="Y130" s="727"/>
      <c r="Z130" s="727"/>
      <c r="AA130" s="727"/>
      <c r="AB130" s="727"/>
      <c r="AC130" s="727"/>
      <c r="AD130" s="727"/>
      <c r="AE130" s="727"/>
      <c r="AF130" s="727"/>
      <c r="AG130" s="727"/>
      <c r="AH130" s="727"/>
      <c r="AI130" s="727"/>
      <c r="AJ130" s="727"/>
      <c r="AK130" s="727"/>
      <c r="AL130" s="727"/>
      <c r="AM130" s="727"/>
      <c r="AN130" s="727"/>
      <c r="AO130" s="727"/>
    </row>
    <row r="131" spans="1:41" s="470" customFormat="1" ht="26.25" customHeight="1" x14ac:dyDescent="0.25">
      <c r="A131" s="839" t="s">
        <v>640</v>
      </c>
      <c r="B131" s="840" t="s">
        <v>645</v>
      </c>
      <c r="C131" s="2214"/>
      <c r="D131" s="841"/>
      <c r="E131" s="841"/>
      <c r="F131" s="841"/>
      <c r="G131" s="841"/>
      <c r="H131" s="841"/>
      <c r="I131" s="841"/>
      <c r="J131" s="841"/>
      <c r="K131" s="1976"/>
      <c r="L131" s="2215"/>
      <c r="M131" s="1185"/>
      <c r="N131" s="1186"/>
      <c r="O131" s="1187"/>
      <c r="P131" s="1188"/>
      <c r="Q131" s="1170"/>
      <c r="R131" s="1170"/>
      <c r="S131" s="1170"/>
      <c r="T131" s="1170"/>
      <c r="U131" s="727"/>
      <c r="V131" s="727"/>
      <c r="W131" s="727"/>
      <c r="X131" s="727"/>
      <c r="Y131" s="727"/>
      <c r="Z131" s="727"/>
      <c r="AA131" s="727"/>
      <c r="AB131" s="727"/>
      <c r="AC131" s="727"/>
      <c r="AD131" s="727"/>
      <c r="AE131" s="727"/>
      <c r="AF131" s="727"/>
      <c r="AG131" s="727"/>
      <c r="AH131" s="727"/>
      <c r="AI131" s="727"/>
      <c r="AJ131" s="727"/>
      <c r="AK131" s="727"/>
      <c r="AL131" s="727"/>
      <c r="AM131" s="727"/>
      <c r="AN131" s="727"/>
      <c r="AO131" s="727"/>
    </row>
    <row r="132" spans="1:41" s="470" customFormat="1" ht="15" customHeight="1" x14ac:dyDescent="0.25">
      <c r="A132" s="987"/>
      <c r="B132" s="979" t="s">
        <v>324</v>
      </c>
      <c r="C132" s="988"/>
      <c r="D132" s="980"/>
      <c r="E132" s="980"/>
      <c r="F132" s="980"/>
      <c r="G132" s="980"/>
      <c r="H132" s="980"/>
      <c r="I132" s="980"/>
      <c r="J132" s="980"/>
      <c r="K132" s="1144"/>
      <c r="L132" s="2216"/>
      <c r="M132" s="1185"/>
      <c r="N132" s="1186"/>
      <c r="O132" s="1187"/>
      <c r="P132" s="1188"/>
      <c r="Q132" s="1170"/>
      <c r="R132" s="1170"/>
      <c r="S132" s="1170"/>
      <c r="T132" s="1170"/>
      <c r="U132" s="727"/>
      <c r="V132" s="727"/>
      <c r="W132" s="727"/>
      <c r="X132" s="727"/>
      <c r="Y132" s="727"/>
      <c r="Z132" s="727"/>
      <c r="AA132" s="727"/>
      <c r="AB132" s="727"/>
      <c r="AC132" s="727"/>
      <c r="AD132" s="727"/>
      <c r="AE132" s="727"/>
      <c r="AF132" s="727"/>
      <c r="AG132" s="727"/>
      <c r="AH132" s="727"/>
      <c r="AI132" s="727"/>
      <c r="AJ132" s="727"/>
      <c r="AK132" s="727"/>
      <c r="AL132" s="727"/>
      <c r="AM132" s="727"/>
      <c r="AN132" s="727"/>
      <c r="AO132" s="727"/>
    </row>
    <row r="133" spans="1:41" s="470" customFormat="1" ht="15" customHeight="1" x14ac:dyDescent="0.25">
      <c r="A133" s="987"/>
      <c r="B133" s="979" t="s">
        <v>325</v>
      </c>
      <c r="C133" s="988"/>
      <c r="D133" s="980"/>
      <c r="E133" s="980"/>
      <c r="F133" s="980">
        <f>'5.a.sz. melléklet'!F28</f>
        <v>146108</v>
      </c>
      <c r="G133" s="980"/>
      <c r="H133" s="980"/>
      <c r="I133" s="980"/>
      <c r="J133" s="980"/>
      <c r="K133" s="1144"/>
      <c r="L133" s="2216">
        <f>SUM(F133:K133)</f>
        <v>146108</v>
      </c>
      <c r="M133" s="1185"/>
      <c r="N133" s="1186"/>
      <c r="O133" s="1187"/>
      <c r="P133" s="1188"/>
      <c r="Q133" s="1170"/>
      <c r="R133" s="1170"/>
      <c r="S133" s="1170"/>
      <c r="T133" s="1170"/>
      <c r="U133" s="727"/>
      <c r="V133" s="727"/>
      <c r="W133" s="727"/>
      <c r="X133" s="727"/>
      <c r="Y133" s="727"/>
      <c r="Z133" s="727"/>
      <c r="AA133" s="727"/>
      <c r="AB133" s="727"/>
      <c r="AC133" s="727"/>
      <c r="AD133" s="727"/>
      <c r="AE133" s="727"/>
      <c r="AF133" s="727"/>
      <c r="AG133" s="727"/>
      <c r="AH133" s="727"/>
      <c r="AI133" s="727"/>
      <c r="AJ133" s="727"/>
      <c r="AK133" s="727"/>
      <c r="AL133" s="727"/>
      <c r="AM133" s="727"/>
      <c r="AN133" s="727"/>
      <c r="AO133" s="727"/>
    </row>
    <row r="134" spans="1:41" s="470" customFormat="1" ht="15" customHeight="1" thickBot="1" x14ac:dyDescent="0.3">
      <c r="A134" s="1287"/>
      <c r="B134" s="1172" t="s">
        <v>323</v>
      </c>
      <c r="C134" s="1297"/>
      <c r="D134" s="1173"/>
      <c r="E134" s="1173"/>
      <c r="F134" s="1173">
        <f>'5.a.sz. melléklet'!F29</f>
        <v>146108</v>
      </c>
      <c r="G134" s="1173"/>
      <c r="H134" s="1173"/>
      <c r="I134" s="1173"/>
      <c r="J134" s="1173"/>
      <c r="K134" s="1288"/>
      <c r="L134" s="2217">
        <f>SUM(F134:K134)</f>
        <v>146108</v>
      </c>
      <c r="M134" s="1185"/>
      <c r="N134" s="1186"/>
      <c r="O134" s="1187"/>
      <c r="P134" s="1188"/>
      <c r="Q134" s="1170"/>
      <c r="R134" s="1170"/>
      <c r="S134" s="1170"/>
      <c r="T134" s="1170"/>
      <c r="U134" s="727"/>
      <c r="V134" s="727"/>
      <c r="W134" s="727"/>
      <c r="X134" s="727"/>
      <c r="Y134" s="727"/>
      <c r="Z134" s="727"/>
      <c r="AA134" s="727"/>
      <c r="AB134" s="727"/>
      <c r="AC134" s="727"/>
      <c r="AD134" s="727"/>
      <c r="AE134" s="727"/>
      <c r="AF134" s="727"/>
      <c r="AG134" s="727"/>
      <c r="AH134" s="727"/>
      <c r="AI134" s="727"/>
      <c r="AJ134" s="727"/>
      <c r="AK134" s="727"/>
      <c r="AL134" s="727"/>
      <c r="AM134" s="727"/>
      <c r="AN134" s="727"/>
      <c r="AO134" s="727"/>
    </row>
    <row r="135" spans="1:41" ht="15" customHeight="1" x14ac:dyDescent="0.2">
      <c r="A135" s="1267" t="s">
        <v>213</v>
      </c>
      <c r="B135" s="445" t="s">
        <v>384</v>
      </c>
      <c r="C135" s="748"/>
      <c r="D135" s="748"/>
      <c r="E135" s="748"/>
      <c r="F135" s="748"/>
      <c r="G135" s="748"/>
      <c r="H135" s="748"/>
      <c r="I135" s="748"/>
      <c r="J135" s="748"/>
      <c r="K135" s="749"/>
      <c r="L135" s="1149"/>
      <c r="M135" s="449"/>
      <c r="N135" s="379"/>
      <c r="O135" s="379"/>
      <c r="P135" s="379"/>
      <c r="Q135" s="379"/>
      <c r="R135" s="379"/>
      <c r="S135" s="379"/>
      <c r="T135" s="379"/>
    </row>
    <row r="136" spans="1:41" s="447" customFormat="1" ht="15" customHeight="1" thickBot="1" x14ac:dyDescent="0.25">
      <c r="A136" s="380"/>
      <c r="B136" s="374" t="s">
        <v>324</v>
      </c>
      <c r="C136" s="731"/>
      <c r="D136" s="731"/>
      <c r="E136" s="731"/>
      <c r="F136" s="731">
        <f>SUM('5.a.sz. melléklet'!F23)</f>
        <v>3600000</v>
      </c>
      <c r="G136" s="731"/>
      <c r="H136" s="731"/>
      <c r="I136" s="731"/>
      <c r="J136" s="731"/>
      <c r="K136" s="732"/>
      <c r="L136" s="1159">
        <f>SUM(C136:K136)</f>
        <v>3600000</v>
      </c>
      <c r="M136" s="449"/>
      <c r="N136" s="379"/>
      <c r="O136" s="379"/>
      <c r="P136" s="379"/>
      <c r="Q136" s="379"/>
      <c r="R136" s="379"/>
      <c r="S136" s="379"/>
      <c r="T136" s="379"/>
      <c r="U136" s="379"/>
      <c r="V136" s="379"/>
      <c r="W136" s="379"/>
      <c r="X136" s="379"/>
      <c r="Y136" s="379"/>
      <c r="Z136" s="379"/>
      <c r="AA136" s="379"/>
      <c r="AB136" s="379"/>
      <c r="AC136" s="379"/>
      <c r="AD136" s="379"/>
      <c r="AE136" s="379"/>
      <c r="AF136" s="379"/>
      <c r="AG136" s="379"/>
      <c r="AH136" s="379"/>
      <c r="AI136" s="379"/>
      <c r="AJ136" s="379"/>
      <c r="AK136" s="379"/>
      <c r="AL136" s="379"/>
      <c r="AM136" s="379"/>
      <c r="AN136" s="379"/>
      <c r="AO136" s="379"/>
    </row>
    <row r="137" spans="1:41" ht="15" customHeight="1" x14ac:dyDescent="0.2">
      <c r="A137" s="1267"/>
      <c r="B137" s="445" t="s">
        <v>325</v>
      </c>
      <c r="C137" s="748"/>
      <c r="D137" s="748"/>
      <c r="E137" s="748"/>
      <c r="F137" s="748">
        <f>SUM('5.a.sz. melléklet'!F24)</f>
        <v>3600000</v>
      </c>
      <c r="G137" s="748"/>
      <c r="H137" s="748"/>
      <c r="I137" s="748"/>
      <c r="J137" s="748"/>
      <c r="K137" s="749"/>
      <c r="L137" s="1149">
        <f>SUM(F137:K137)</f>
        <v>3600000</v>
      </c>
      <c r="M137" s="449"/>
      <c r="N137" s="379"/>
      <c r="O137" s="379"/>
      <c r="P137" s="379"/>
      <c r="Q137" s="379"/>
      <c r="R137" s="379"/>
      <c r="S137" s="379"/>
      <c r="T137" s="379"/>
    </row>
    <row r="138" spans="1:41" s="470" customFormat="1" ht="15" customHeight="1" thickBot="1" x14ac:dyDescent="0.25">
      <c r="A138" s="1286"/>
      <c r="B138" s="725" t="s">
        <v>323</v>
      </c>
      <c r="C138" s="742"/>
      <c r="D138" s="742"/>
      <c r="E138" s="742"/>
      <c r="F138" s="742">
        <f>'5.a.sz. melléklet'!F25</f>
        <v>6607647</v>
      </c>
      <c r="G138" s="742"/>
      <c r="H138" s="742"/>
      <c r="I138" s="742"/>
      <c r="J138" s="742"/>
      <c r="K138" s="1150"/>
      <c r="L138" s="1284">
        <f>SUM(F138:K138)</f>
        <v>6607647</v>
      </c>
      <c r="M138" s="726"/>
      <c r="N138" s="727"/>
      <c r="O138" s="727"/>
      <c r="P138" s="727"/>
      <c r="Q138" s="727"/>
      <c r="R138" s="727"/>
      <c r="S138" s="727"/>
      <c r="T138" s="727"/>
      <c r="U138" s="727"/>
      <c r="V138" s="727"/>
      <c r="W138" s="727"/>
      <c r="X138" s="727"/>
      <c r="Y138" s="727"/>
      <c r="Z138" s="727"/>
      <c r="AA138" s="727"/>
      <c r="AB138" s="727"/>
      <c r="AC138" s="727"/>
      <c r="AD138" s="727"/>
      <c r="AE138" s="727"/>
      <c r="AF138" s="727"/>
      <c r="AG138" s="727"/>
      <c r="AH138" s="727"/>
      <c r="AI138" s="727"/>
      <c r="AJ138" s="727"/>
      <c r="AK138" s="727"/>
      <c r="AL138" s="727"/>
      <c r="AM138" s="727"/>
      <c r="AN138" s="727"/>
      <c r="AO138" s="727"/>
    </row>
    <row r="139" spans="1:41" ht="23.25" customHeight="1" x14ac:dyDescent="0.2">
      <c r="A139" s="514" t="s">
        <v>221</v>
      </c>
      <c r="B139" s="445" t="s">
        <v>222</v>
      </c>
      <c r="C139" s="748"/>
      <c r="D139" s="748"/>
      <c r="E139" s="748"/>
      <c r="F139" s="748"/>
      <c r="G139" s="748"/>
      <c r="H139" s="748"/>
      <c r="I139" s="748"/>
      <c r="J139" s="748"/>
      <c r="K139" s="749"/>
      <c r="L139" s="1245"/>
      <c r="M139" s="449"/>
      <c r="N139" s="379"/>
      <c r="O139" s="379"/>
      <c r="P139" s="379"/>
      <c r="Q139" s="379"/>
      <c r="R139" s="379"/>
      <c r="S139" s="379"/>
      <c r="T139" s="379"/>
    </row>
    <row r="140" spans="1:41" s="447" customFormat="1" ht="15" customHeight="1" thickBot="1" x14ac:dyDescent="0.25">
      <c r="A140" s="373"/>
      <c r="B140" s="374" t="s">
        <v>324</v>
      </c>
      <c r="C140" s="731"/>
      <c r="D140" s="731">
        <f>SUM('5.a.sz. melléklet'!D31)</f>
        <v>6500000</v>
      </c>
      <c r="E140" s="731"/>
      <c r="F140" s="731">
        <f>SUM('5.a.sz. melléklet'!F31)</f>
        <v>7320000</v>
      </c>
      <c r="G140" s="731"/>
      <c r="H140" s="731"/>
      <c r="I140" s="731"/>
      <c r="J140" s="731"/>
      <c r="K140" s="732"/>
      <c r="L140" s="1240">
        <f>SUM(C140:K140)</f>
        <v>13820000</v>
      </c>
      <c r="M140" s="449"/>
      <c r="N140" s="379"/>
      <c r="O140" s="379"/>
      <c r="P140" s="379"/>
      <c r="Q140" s="379"/>
      <c r="R140" s="379"/>
      <c r="S140" s="379"/>
      <c r="T140" s="379"/>
      <c r="U140" s="379"/>
      <c r="V140" s="379"/>
      <c r="W140" s="379"/>
      <c r="X140" s="379"/>
      <c r="Y140" s="379"/>
      <c r="Z140" s="379"/>
      <c r="AA140" s="379"/>
      <c r="AB140" s="379"/>
      <c r="AC140" s="379"/>
      <c r="AD140" s="379"/>
      <c r="AE140" s="379"/>
      <c r="AF140" s="379"/>
      <c r="AG140" s="379"/>
      <c r="AH140" s="379"/>
      <c r="AI140" s="379"/>
      <c r="AJ140" s="379"/>
      <c r="AK140" s="379"/>
      <c r="AL140" s="379"/>
      <c r="AM140" s="379"/>
      <c r="AN140" s="379"/>
      <c r="AO140" s="379"/>
    </row>
    <row r="141" spans="1:41" ht="15" customHeight="1" x14ac:dyDescent="0.2">
      <c r="A141" s="514"/>
      <c r="B141" s="445" t="s">
        <v>325</v>
      </c>
      <c r="C141" s="748"/>
      <c r="D141" s="748">
        <f>SUM('5.a.sz. melléklet'!D32)</f>
        <v>6500000</v>
      </c>
      <c r="E141" s="748"/>
      <c r="F141" s="748">
        <f>SUM('5.a.sz. melléklet'!F32)</f>
        <v>7320000</v>
      </c>
      <c r="G141" s="748"/>
      <c r="H141" s="748"/>
      <c r="I141" s="748"/>
      <c r="J141" s="748"/>
      <c r="K141" s="749"/>
      <c r="L141" s="1245">
        <f>SUM(C141:K141)</f>
        <v>13820000</v>
      </c>
      <c r="M141" s="449"/>
      <c r="N141" s="379"/>
      <c r="O141" s="379"/>
      <c r="P141" s="379"/>
      <c r="Q141" s="379"/>
      <c r="R141" s="379"/>
      <c r="S141" s="379"/>
      <c r="T141" s="379"/>
    </row>
    <row r="142" spans="1:41" s="470" customFormat="1" ht="15" customHeight="1" thickBot="1" x14ac:dyDescent="0.25">
      <c r="A142" s="1189"/>
      <c r="B142" s="1146" t="s">
        <v>323</v>
      </c>
      <c r="C142" s="1147">
        <f>'5.a.sz. melléklet'!C33</f>
        <v>6000</v>
      </c>
      <c r="D142" s="1147">
        <f>'5.a.sz. melléklet'!D33</f>
        <v>6424505</v>
      </c>
      <c r="E142" s="1147"/>
      <c r="F142" s="1147">
        <f>'5.a.sz. melléklet'!F33</f>
        <v>5565625</v>
      </c>
      <c r="G142" s="1147"/>
      <c r="H142" s="1147"/>
      <c r="I142" s="1147"/>
      <c r="J142" s="1147"/>
      <c r="K142" s="1148"/>
      <c r="L142" s="1251">
        <f>SUM(C142:K142)</f>
        <v>11996130</v>
      </c>
      <c r="M142" s="726"/>
      <c r="N142" s="727"/>
      <c r="O142" s="727"/>
      <c r="P142" s="727"/>
      <c r="Q142" s="727"/>
      <c r="R142" s="727"/>
      <c r="S142" s="727"/>
      <c r="T142" s="727"/>
      <c r="U142" s="727"/>
      <c r="V142" s="727"/>
      <c r="W142" s="727"/>
      <c r="X142" s="727"/>
      <c r="Y142" s="727"/>
      <c r="Z142" s="727"/>
      <c r="AA142" s="727"/>
      <c r="AB142" s="727"/>
      <c r="AC142" s="727"/>
      <c r="AD142" s="727"/>
      <c r="AE142" s="727"/>
      <c r="AF142" s="727"/>
      <c r="AG142" s="727"/>
      <c r="AH142" s="727"/>
      <c r="AI142" s="727"/>
      <c r="AJ142" s="727"/>
      <c r="AK142" s="727"/>
      <c r="AL142" s="727"/>
      <c r="AM142" s="727"/>
      <c r="AN142" s="727"/>
      <c r="AO142" s="727"/>
    </row>
    <row r="143" spans="1:41" s="727" customFormat="1" ht="25.5" x14ac:dyDescent="0.2">
      <c r="A143" s="839" t="s">
        <v>244</v>
      </c>
      <c r="B143" s="840" t="s">
        <v>467</v>
      </c>
      <c r="C143" s="841"/>
      <c r="D143" s="841"/>
      <c r="E143" s="841"/>
      <c r="F143" s="841"/>
      <c r="G143" s="841"/>
      <c r="H143" s="841"/>
      <c r="I143" s="841"/>
      <c r="J143" s="841"/>
      <c r="K143" s="842"/>
      <c r="L143" s="843"/>
      <c r="M143" s="726"/>
    </row>
    <row r="144" spans="1:41" s="727" customFormat="1" ht="15" customHeight="1" x14ac:dyDescent="0.2">
      <c r="A144" s="1246"/>
      <c r="B144" s="1156" t="s">
        <v>324</v>
      </c>
      <c r="C144" s="1157">
        <f>SUM('5.a.sz. melléklet'!C35)</f>
        <v>2134000</v>
      </c>
      <c r="D144" s="1157"/>
      <c r="E144" s="1157"/>
      <c r="F144" s="1157"/>
      <c r="G144" s="1157"/>
      <c r="H144" s="1157"/>
      <c r="I144" s="1157"/>
      <c r="J144" s="1157"/>
      <c r="K144" s="1252"/>
      <c r="L144" s="1159">
        <f>SUM(C144:K144)</f>
        <v>2134000</v>
      </c>
      <c r="M144" s="726"/>
    </row>
    <row r="145" spans="1:41" s="727" customFormat="1" ht="15" customHeight="1" x14ac:dyDescent="0.2">
      <c r="A145" s="987"/>
      <c r="B145" s="979" t="s">
        <v>325</v>
      </c>
      <c r="C145" s="1157">
        <f>SUM('5.a.sz. melléklet'!C36)</f>
        <v>2134000</v>
      </c>
      <c r="D145" s="980"/>
      <c r="E145" s="980"/>
      <c r="F145" s="980"/>
      <c r="G145" s="980"/>
      <c r="H145" s="980"/>
      <c r="I145" s="980"/>
      <c r="J145" s="980"/>
      <c r="K145" s="1144"/>
      <c r="L145" s="1149">
        <f>SUM(C145:K145)</f>
        <v>2134000</v>
      </c>
      <c r="M145" s="726"/>
    </row>
    <row r="146" spans="1:41" s="727" customFormat="1" ht="15" customHeight="1" thickBot="1" x14ac:dyDescent="0.25">
      <c r="A146" s="724"/>
      <c r="B146" s="725" t="s">
        <v>323</v>
      </c>
      <c r="C146" s="742">
        <f>'5.a.sz. melléklet'!C37</f>
        <v>1049731</v>
      </c>
      <c r="D146" s="742"/>
      <c r="E146" s="742"/>
      <c r="F146" s="742"/>
      <c r="G146" s="742"/>
      <c r="H146" s="742"/>
      <c r="I146" s="742"/>
      <c r="J146" s="742"/>
      <c r="K146" s="1150"/>
      <c r="L146" s="2276">
        <f>SUM(C146:K146)</f>
        <v>1049731</v>
      </c>
      <c r="M146" s="726"/>
    </row>
    <row r="147" spans="1:41" ht="15" customHeight="1" x14ac:dyDescent="0.2">
      <c r="A147" s="514" t="s">
        <v>223</v>
      </c>
      <c r="B147" s="445" t="s">
        <v>224</v>
      </c>
      <c r="C147" s="748"/>
      <c r="D147" s="748"/>
      <c r="E147" s="748"/>
      <c r="F147" s="748"/>
      <c r="G147" s="748"/>
      <c r="H147" s="748"/>
      <c r="I147" s="748"/>
      <c r="J147" s="748"/>
      <c r="K147" s="749"/>
      <c r="L147" s="1245"/>
      <c r="M147" s="449"/>
      <c r="N147" s="379"/>
      <c r="O147" s="379"/>
      <c r="P147" s="379"/>
      <c r="Q147" s="379"/>
      <c r="R147" s="379"/>
      <c r="S147" s="379"/>
      <c r="T147" s="379"/>
    </row>
    <row r="148" spans="1:41" s="447" customFormat="1" ht="15" customHeight="1" thickBot="1" x14ac:dyDescent="0.25">
      <c r="A148" s="471"/>
      <c r="B148" s="472" t="s">
        <v>324</v>
      </c>
      <c r="C148" s="764">
        <f>SUM('5.a.sz. melléklet'!C39)</f>
        <v>1300000</v>
      </c>
      <c r="D148" s="764"/>
      <c r="E148" s="764"/>
      <c r="F148" s="764"/>
      <c r="G148" s="764"/>
      <c r="H148" s="764"/>
      <c r="I148" s="764"/>
      <c r="J148" s="764"/>
      <c r="K148" s="778"/>
      <c r="L148" s="1268">
        <f>SUM(C148:K148)</f>
        <v>1300000</v>
      </c>
      <c r="M148" s="449"/>
      <c r="N148" s="379"/>
      <c r="O148" s="379"/>
      <c r="P148" s="379"/>
      <c r="Q148" s="379"/>
      <c r="R148" s="379"/>
      <c r="S148" s="379"/>
      <c r="T148" s="379"/>
      <c r="U148" s="379"/>
      <c r="V148" s="379"/>
      <c r="W148" s="379"/>
      <c r="X148" s="379"/>
      <c r="Y148" s="379"/>
      <c r="Z148" s="379"/>
      <c r="AA148" s="379"/>
      <c r="AB148" s="379"/>
      <c r="AC148" s="379"/>
      <c r="AD148" s="379"/>
      <c r="AE148" s="379"/>
      <c r="AF148" s="379"/>
      <c r="AG148" s="379"/>
      <c r="AH148" s="379"/>
      <c r="AI148" s="379"/>
      <c r="AJ148" s="379"/>
      <c r="AK148" s="379"/>
      <c r="AL148" s="379"/>
      <c r="AM148" s="379"/>
      <c r="AN148" s="379"/>
      <c r="AO148" s="379"/>
    </row>
    <row r="149" spans="1:41" ht="15" customHeight="1" x14ac:dyDescent="0.2">
      <c r="A149" s="373"/>
      <c r="B149" s="374" t="s">
        <v>325</v>
      </c>
      <c r="C149" s="731">
        <f>SUM('5.a.sz. melléklet'!C40)</f>
        <v>1300000</v>
      </c>
      <c r="D149" s="731"/>
      <c r="E149" s="731"/>
      <c r="F149" s="731"/>
      <c r="G149" s="731"/>
      <c r="H149" s="731"/>
      <c r="I149" s="731"/>
      <c r="J149" s="731"/>
      <c r="K149" s="732"/>
      <c r="L149" s="1240">
        <f>SUM(C149:K149)</f>
        <v>1300000</v>
      </c>
      <c r="M149" s="449"/>
      <c r="N149" s="379"/>
      <c r="O149" s="379"/>
      <c r="P149" s="379"/>
      <c r="Q149" s="379"/>
      <c r="R149" s="379"/>
      <c r="S149" s="379"/>
      <c r="T149" s="379"/>
    </row>
    <row r="150" spans="1:41" ht="15" customHeight="1" thickBot="1" x14ac:dyDescent="0.25">
      <c r="A150" s="377"/>
      <c r="B150" s="442" t="s">
        <v>323</v>
      </c>
      <c r="C150" s="733">
        <f>'5.a.sz. melléklet'!C41</f>
        <v>1226230</v>
      </c>
      <c r="D150" s="733"/>
      <c r="E150" s="733"/>
      <c r="F150" s="733"/>
      <c r="G150" s="733"/>
      <c r="H150" s="733"/>
      <c r="I150" s="733"/>
      <c r="J150" s="733"/>
      <c r="K150" s="734"/>
      <c r="L150" s="2277">
        <f>SUM(C150:K150)</f>
        <v>1226230</v>
      </c>
      <c r="M150" s="532"/>
      <c r="N150" s="533"/>
      <c r="O150" s="379"/>
      <c r="P150" s="379"/>
      <c r="Q150" s="379"/>
      <c r="R150" s="379"/>
      <c r="S150" s="379"/>
      <c r="T150" s="379"/>
    </row>
    <row r="151" spans="1:41" ht="15" customHeight="1" thickBot="1" x14ac:dyDescent="0.25">
      <c r="A151" s="534"/>
      <c r="B151" s="516" t="s">
        <v>319</v>
      </c>
      <c r="C151" s="754"/>
      <c r="D151" s="754"/>
      <c r="E151" s="754"/>
      <c r="F151" s="754"/>
      <c r="G151" s="754"/>
      <c r="H151" s="754"/>
      <c r="I151" s="754"/>
      <c r="J151" s="754"/>
      <c r="K151" s="755"/>
      <c r="L151" s="779"/>
      <c r="M151" s="535"/>
      <c r="N151" s="531"/>
      <c r="O151" s="379"/>
    </row>
    <row r="152" spans="1:41" ht="15" customHeight="1" thickBot="1" x14ac:dyDescent="0.25">
      <c r="A152" s="534"/>
      <c r="B152" s="536" t="s">
        <v>324</v>
      </c>
      <c r="C152" s="754">
        <f t="shared" ref="C152:L152" si="6">C128+C140+C148+C136+C144</f>
        <v>3434000</v>
      </c>
      <c r="D152" s="754">
        <f t="shared" si="6"/>
        <v>6500000</v>
      </c>
      <c r="E152" s="754">
        <f t="shared" si="6"/>
        <v>0</v>
      </c>
      <c r="F152" s="754">
        <f t="shared" si="6"/>
        <v>10920000</v>
      </c>
      <c r="G152" s="754">
        <f t="shared" si="6"/>
        <v>0</v>
      </c>
      <c r="H152" s="754">
        <f t="shared" si="6"/>
        <v>0</v>
      </c>
      <c r="I152" s="754">
        <f t="shared" si="6"/>
        <v>0</v>
      </c>
      <c r="J152" s="754">
        <f t="shared" si="6"/>
        <v>0</v>
      </c>
      <c r="K152" s="754">
        <f t="shared" si="6"/>
        <v>0</v>
      </c>
      <c r="L152" s="754">
        <f t="shared" si="6"/>
        <v>20854000</v>
      </c>
      <c r="M152" s="535"/>
      <c r="N152" s="531"/>
      <c r="O152" s="379"/>
    </row>
    <row r="153" spans="1:41" ht="15" customHeight="1" thickBot="1" x14ac:dyDescent="0.25">
      <c r="A153" s="534"/>
      <c r="B153" s="536" t="s">
        <v>325</v>
      </c>
      <c r="C153" s="754">
        <f>C129+C141+C149+C145+C137</f>
        <v>3434000</v>
      </c>
      <c r="D153" s="754">
        <f t="shared" ref="D153:K153" si="7">D129+D141+D149+D145+D137</f>
        <v>6500000</v>
      </c>
      <c r="E153" s="754">
        <f t="shared" si="7"/>
        <v>0</v>
      </c>
      <c r="F153" s="754">
        <f>F129+F141+F149+F145+F137+F133</f>
        <v>11066108</v>
      </c>
      <c r="G153" s="754">
        <f t="shared" si="7"/>
        <v>0</v>
      </c>
      <c r="H153" s="754">
        <f t="shared" si="7"/>
        <v>0</v>
      </c>
      <c r="I153" s="754">
        <f t="shared" si="7"/>
        <v>0</v>
      </c>
      <c r="J153" s="754">
        <f t="shared" si="7"/>
        <v>0</v>
      </c>
      <c r="K153" s="754">
        <f t="shared" si="7"/>
        <v>0</v>
      </c>
      <c r="L153" s="754">
        <f>L129+L141+L149+L145+L137+L133</f>
        <v>21000108</v>
      </c>
      <c r="M153" s="535"/>
      <c r="N153" s="531"/>
      <c r="O153" s="379"/>
    </row>
    <row r="154" spans="1:41" s="470" customFormat="1" ht="15" customHeight="1" thickBot="1" x14ac:dyDescent="0.25">
      <c r="A154" s="1191"/>
      <c r="B154" s="1192" t="s">
        <v>323</v>
      </c>
      <c r="C154" s="1165">
        <f>C130+C138+C142+C146+C150</f>
        <v>2281961</v>
      </c>
      <c r="D154" s="1165">
        <f t="shared" ref="D154:K154" si="8">D130+D138+D142+D146+D150</f>
        <v>6424505</v>
      </c>
      <c r="E154" s="1165">
        <f t="shared" si="8"/>
        <v>0</v>
      </c>
      <c r="F154" s="1165">
        <f>F130+F138+F142+F146+F150+F134</f>
        <v>12319380</v>
      </c>
      <c r="G154" s="1165">
        <f t="shared" si="8"/>
        <v>0</v>
      </c>
      <c r="H154" s="1165">
        <f t="shared" si="8"/>
        <v>0</v>
      </c>
      <c r="I154" s="1165">
        <f t="shared" si="8"/>
        <v>0</v>
      </c>
      <c r="J154" s="1165">
        <f t="shared" si="8"/>
        <v>0</v>
      </c>
      <c r="K154" s="1165">
        <f t="shared" si="8"/>
        <v>0</v>
      </c>
      <c r="L154" s="1165">
        <f>L130+L138+L142+L146+L150+L134</f>
        <v>21025846</v>
      </c>
      <c r="M154" s="1193"/>
      <c r="N154" s="1186"/>
      <c r="O154" s="727"/>
      <c r="P154" s="1170"/>
      <c r="Q154" s="1170"/>
      <c r="R154" s="1170"/>
      <c r="S154" s="1170"/>
      <c r="T154" s="1170"/>
      <c r="U154" s="727"/>
      <c r="V154" s="727"/>
      <c r="W154" s="727"/>
      <c r="X154" s="727"/>
      <c r="Y154" s="727"/>
      <c r="Z154" s="727"/>
      <c r="AA154" s="727"/>
      <c r="AB154" s="727"/>
      <c r="AC154" s="727"/>
      <c r="AD154" s="727"/>
      <c r="AE154" s="727"/>
      <c r="AF154" s="727"/>
      <c r="AG154" s="727"/>
      <c r="AH154" s="727"/>
      <c r="AI154" s="727"/>
      <c r="AJ154" s="727"/>
      <c r="AK154" s="727"/>
      <c r="AL154" s="727"/>
      <c r="AM154" s="727"/>
      <c r="AN154" s="727"/>
      <c r="AO154" s="727"/>
    </row>
    <row r="155" spans="1:41" s="470" customFormat="1" ht="15" customHeight="1" x14ac:dyDescent="0.2">
      <c r="A155" s="1191"/>
      <c r="B155" s="1194" t="s">
        <v>391</v>
      </c>
      <c r="C155" s="1165">
        <f>SUM(C154/C153)</f>
        <v>0.664519801980198</v>
      </c>
      <c r="D155" s="1165">
        <f t="shared" ref="D155:L155" si="9">SUM(D154/D153)</f>
        <v>0.98838538461538461</v>
      </c>
      <c r="E155" s="1165"/>
      <c r="F155" s="1165">
        <f t="shared" si="9"/>
        <v>1.1132531871187232</v>
      </c>
      <c r="G155" s="1165"/>
      <c r="H155" s="1165"/>
      <c r="I155" s="1165"/>
      <c r="J155" s="1165"/>
      <c r="K155" s="1166"/>
      <c r="L155" s="1167">
        <f t="shared" si="9"/>
        <v>1.0012256127444679</v>
      </c>
      <c r="M155" s="1193"/>
      <c r="N155" s="1186"/>
      <c r="O155" s="727"/>
      <c r="P155" s="1170"/>
      <c r="Q155" s="1170"/>
      <c r="R155" s="1170"/>
      <c r="S155" s="1170"/>
      <c r="T155" s="1170"/>
      <c r="U155" s="727"/>
      <c r="V155" s="727"/>
      <c r="W155" s="727"/>
      <c r="X155" s="727"/>
      <c r="Y155" s="727"/>
      <c r="Z155" s="727"/>
      <c r="AA155" s="727"/>
      <c r="AB155" s="727"/>
      <c r="AC155" s="727"/>
      <c r="AD155" s="727"/>
      <c r="AE155" s="727"/>
      <c r="AF155" s="727"/>
      <c r="AG155" s="727"/>
      <c r="AH155" s="727"/>
      <c r="AI155" s="727"/>
      <c r="AJ155" s="727"/>
      <c r="AK155" s="727"/>
      <c r="AL155" s="727"/>
      <c r="AM155" s="727"/>
      <c r="AN155" s="727"/>
      <c r="AO155" s="727"/>
    </row>
    <row r="156" spans="1:41" ht="15" customHeight="1" thickBot="1" x14ac:dyDescent="0.25">
      <c r="A156" s="537"/>
      <c r="B156" s="375"/>
      <c r="C156" s="780"/>
      <c r="D156" s="780"/>
      <c r="E156" s="780"/>
      <c r="F156" s="780"/>
      <c r="G156" s="780"/>
      <c r="H156" s="780"/>
      <c r="I156" s="780"/>
      <c r="J156" s="780"/>
      <c r="K156" s="781"/>
      <c r="L156" s="782"/>
      <c r="M156" s="535"/>
      <c r="N156" s="531"/>
      <c r="O156" s="379"/>
    </row>
    <row r="157" spans="1:41" ht="15" customHeight="1" x14ac:dyDescent="0.2">
      <c r="A157" s="2672" t="s">
        <v>316</v>
      </c>
      <c r="B157" s="2673"/>
      <c r="C157" s="783"/>
      <c r="D157" s="783"/>
      <c r="E157" s="783"/>
      <c r="F157" s="783"/>
      <c r="G157" s="783"/>
      <c r="H157" s="783"/>
      <c r="I157" s="783"/>
      <c r="J157" s="783"/>
      <c r="K157" s="784"/>
      <c r="L157" s="785"/>
      <c r="M157" s="535"/>
      <c r="N157" s="531"/>
      <c r="O157" s="379"/>
    </row>
    <row r="158" spans="1:41" ht="15" customHeight="1" thickBot="1" x14ac:dyDescent="0.25">
      <c r="A158" s="525"/>
      <c r="B158" s="538" t="s">
        <v>324</v>
      </c>
      <c r="C158" s="786">
        <f t="shared" ref="C158:L158" si="10">C110+C121+C152</f>
        <v>111871000</v>
      </c>
      <c r="D158" s="786">
        <f t="shared" si="10"/>
        <v>682291000</v>
      </c>
      <c r="E158" s="786">
        <f t="shared" si="10"/>
        <v>134971058</v>
      </c>
      <c r="F158" s="786">
        <f t="shared" si="10"/>
        <v>46036000</v>
      </c>
      <c r="G158" s="786">
        <f t="shared" si="10"/>
        <v>174678258.55555555</v>
      </c>
      <c r="H158" s="786">
        <f t="shared" si="10"/>
        <v>0</v>
      </c>
      <c r="I158" s="786">
        <f t="shared" si="10"/>
        <v>196528000</v>
      </c>
      <c r="J158" s="786">
        <f t="shared" si="10"/>
        <v>379000000</v>
      </c>
      <c r="K158" s="787">
        <f t="shared" si="10"/>
        <v>300000000</v>
      </c>
      <c r="L158" s="788">
        <f t="shared" si="10"/>
        <v>2025375316.5555556</v>
      </c>
      <c r="M158" s="535"/>
      <c r="N158" s="531"/>
      <c r="O158" s="611"/>
    </row>
    <row r="159" spans="1:41" ht="15" customHeight="1" thickBot="1" x14ac:dyDescent="0.25">
      <c r="A159" s="516"/>
      <c r="B159" s="536" t="s">
        <v>325</v>
      </c>
      <c r="C159" s="526">
        <f t="shared" ref="C159:L159" si="11">C111+C122+C153</f>
        <v>111871000</v>
      </c>
      <c r="D159" s="526">
        <f t="shared" si="11"/>
        <v>657291000</v>
      </c>
      <c r="E159" s="526">
        <f t="shared" si="11"/>
        <v>150982166</v>
      </c>
      <c r="F159" s="526">
        <f>F111+F122+F153</f>
        <v>46182108</v>
      </c>
      <c r="G159" s="526">
        <f t="shared" si="11"/>
        <v>315727859.55555558</v>
      </c>
      <c r="H159" s="526">
        <f t="shared" si="11"/>
        <v>0</v>
      </c>
      <c r="I159" s="526">
        <f t="shared" si="11"/>
        <v>379887378</v>
      </c>
      <c r="J159" s="526">
        <f t="shared" si="11"/>
        <v>432878291</v>
      </c>
      <c r="K159" s="527">
        <f t="shared" si="11"/>
        <v>529601048</v>
      </c>
      <c r="L159" s="539">
        <f t="shared" si="11"/>
        <v>2624420850.5555553</v>
      </c>
      <c r="M159" s="540">
        <v>1827369</v>
      </c>
      <c r="N159" s="531">
        <f>SUM(C159:K159)</f>
        <v>2624420850.5555553</v>
      </c>
      <c r="O159" s="379"/>
    </row>
    <row r="160" spans="1:41" s="470" customFormat="1" ht="15" customHeight="1" thickBot="1" x14ac:dyDescent="0.25">
      <c r="A160" s="1176"/>
      <c r="B160" s="1146" t="s">
        <v>323</v>
      </c>
      <c r="C160" s="1195">
        <f>C112+C123+C154</f>
        <v>109462913</v>
      </c>
      <c r="D160" s="1195">
        <f t="shared" ref="D160:K160" si="12">D112+D123+D154</f>
        <v>721370923</v>
      </c>
      <c r="E160" s="1196">
        <f t="shared" si="12"/>
        <v>153378269</v>
      </c>
      <c r="F160" s="1196">
        <f t="shared" si="12"/>
        <v>42829529</v>
      </c>
      <c r="G160" s="1196">
        <f t="shared" si="12"/>
        <v>840452380</v>
      </c>
      <c r="H160" s="1196">
        <f t="shared" si="12"/>
        <v>0</v>
      </c>
      <c r="I160" s="1196">
        <f t="shared" si="12"/>
        <v>224512236</v>
      </c>
      <c r="J160" s="1196">
        <f t="shared" si="12"/>
        <v>432878291</v>
      </c>
      <c r="K160" s="1197">
        <f t="shared" si="12"/>
        <v>226740341</v>
      </c>
      <c r="L160" s="1198">
        <f>L112+L123+L154</f>
        <v>2751624882</v>
      </c>
      <c r="M160" s="1199">
        <f>SUM(C160:K160)</f>
        <v>2751624882</v>
      </c>
      <c r="N160" s="1186">
        <v>1646507</v>
      </c>
      <c r="O160" s="727"/>
      <c r="P160" s="1170"/>
      <c r="Q160" s="1170"/>
      <c r="R160" s="1170"/>
      <c r="S160" s="1170"/>
      <c r="T160" s="1170"/>
      <c r="U160" s="727"/>
      <c r="V160" s="727"/>
      <c r="W160" s="727"/>
      <c r="X160" s="727"/>
      <c r="Y160" s="727"/>
      <c r="Z160" s="727"/>
      <c r="AA160" s="727"/>
      <c r="AB160" s="727"/>
      <c r="AC160" s="727"/>
      <c r="AD160" s="727"/>
      <c r="AE160" s="727"/>
      <c r="AF160" s="727"/>
      <c r="AG160" s="727"/>
      <c r="AH160" s="727"/>
      <c r="AI160" s="727"/>
      <c r="AJ160" s="727"/>
      <c r="AK160" s="727"/>
      <c r="AL160" s="727"/>
      <c r="AM160" s="727"/>
      <c r="AN160" s="727"/>
      <c r="AO160" s="727"/>
    </row>
    <row r="161" spans="1:41" s="470" customFormat="1" ht="15" customHeight="1" thickBot="1" x14ac:dyDescent="0.25">
      <c r="A161" s="1200"/>
      <c r="B161" s="1192" t="s">
        <v>389</v>
      </c>
      <c r="C161" s="1201">
        <f>SUM(C160)/C159</f>
        <v>0.97847443037069481</v>
      </c>
      <c r="D161" s="1201">
        <f t="shared" ref="D161:L161" si="13">SUM(D160)/D159</f>
        <v>1.0974909484535769</v>
      </c>
      <c r="E161" s="1202">
        <f t="shared" si="13"/>
        <v>1.0158701061422049</v>
      </c>
      <c r="F161" s="1202">
        <f t="shared" si="13"/>
        <v>0.92740524100805444</v>
      </c>
      <c r="G161" s="1202">
        <f t="shared" si="13"/>
        <v>2.6619519138510288</v>
      </c>
      <c r="H161" s="1202"/>
      <c r="I161" s="1202">
        <f t="shared" si="13"/>
        <v>0.59099682959195343</v>
      </c>
      <c r="J161" s="1202">
        <f t="shared" si="13"/>
        <v>1</v>
      </c>
      <c r="K161" s="1203">
        <f t="shared" si="13"/>
        <v>0.4281342377555114</v>
      </c>
      <c r="L161" s="1204">
        <f t="shared" si="13"/>
        <v>1.0484693723636274</v>
      </c>
      <c r="M161" s="1199"/>
      <c r="N161" s="1186"/>
      <c r="O161" s="727"/>
      <c r="P161" s="1170"/>
      <c r="Q161" s="1170"/>
      <c r="R161" s="1170"/>
      <c r="S161" s="1170"/>
      <c r="T161" s="1170"/>
      <c r="U161" s="727"/>
      <c r="V161" s="727"/>
      <c r="W161" s="727"/>
      <c r="X161" s="727"/>
      <c r="Y161" s="727"/>
      <c r="Z161" s="727"/>
      <c r="AA161" s="727"/>
      <c r="AB161" s="727"/>
      <c r="AC161" s="727"/>
      <c r="AD161" s="727"/>
      <c r="AE161" s="727"/>
      <c r="AF161" s="727"/>
      <c r="AG161" s="727"/>
      <c r="AH161" s="727"/>
      <c r="AI161" s="727"/>
      <c r="AJ161" s="727"/>
      <c r="AK161" s="727"/>
      <c r="AL161" s="727"/>
      <c r="AM161" s="727"/>
      <c r="AN161" s="727"/>
      <c r="AO161" s="727"/>
    </row>
    <row r="162" spans="1:41" ht="15" customHeight="1" thickBot="1" x14ac:dyDescent="0.25">
      <c r="A162" s="541"/>
      <c r="B162" s="542"/>
      <c r="C162" s="543"/>
      <c r="D162" s="540"/>
      <c r="E162" s="540"/>
      <c r="F162" s="540"/>
      <c r="G162" s="540"/>
      <c r="H162" s="540"/>
      <c r="I162" s="540"/>
      <c r="J162" s="540"/>
      <c r="K162" s="540"/>
      <c r="L162" s="540"/>
      <c r="M162" s="544"/>
      <c r="N162" s="531"/>
      <c r="O162" s="379"/>
    </row>
    <row r="163" spans="1:41" ht="61.5" customHeight="1" x14ac:dyDescent="0.2">
      <c r="A163" s="545" t="s">
        <v>195</v>
      </c>
      <c r="B163" s="546" t="s">
        <v>196</v>
      </c>
      <c r="C163" s="547" t="s">
        <v>8</v>
      </c>
      <c r="D163" s="548" t="s">
        <v>197</v>
      </c>
      <c r="E163" s="548" t="s">
        <v>82</v>
      </c>
      <c r="F163" s="548" t="s">
        <v>198</v>
      </c>
      <c r="G163" s="548" t="s">
        <v>101</v>
      </c>
      <c r="H163" s="548" t="s">
        <v>100</v>
      </c>
      <c r="I163" s="548" t="s">
        <v>199</v>
      </c>
      <c r="J163" s="548" t="s">
        <v>274</v>
      </c>
      <c r="K163" s="548" t="s">
        <v>83</v>
      </c>
      <c r="L163" s="549" t="s">
        <v>119</v>
      </c>
      <c r="M163" s="548" t="s">
        <v>37</v>
      </c>
      <c r="N163" s="550" t="s">
        <v>19</v>
      </c>
      <c r="O163" s="449"/>
      <c r="S163" s="379"/>
      <c r="T163" s="379"/>
    </row>
    <row r="164" spans="1:41" ht="15" customHeight="1" thickBot="1" x14ac:dyDescent="0.25">
      <c r="A164" s="2680" t="s">
        <v>150</v>
      </c>
      <c r="B164" s="2681"/>
      <c r="C164" s="379"/>
      <c r="D164" s="379"/>
      <c r="E164" s="379"/>
      <c r="F164" s="379"/>
      <c r="G164" s="379"/>
      <c r="H164" s="379"/>
      <c r="I164" s="379"/>
      <c r="J164" s="379"/>
      <c r="K164" s="379"/>
      <c r="L164" s="379"/>
      <c r="M164" s="551"/>
      <c r="N164" s="379"/>
      <c r="O164" s="449"/>
      <c r="S164" s="379"/>
      <c r="T164" s="379"/>
    </row>
    <row r="165" spans="1:41" ht="15" customHeight="1" x14ac:dyDescent="0.2">
      <c r="A165" s="428" t="s">
        <v>201</v>
      </c>
      <c r="B165" s="429" t="s">
        <v>2</v>
      </c>
      <c r="C165" s="789"/>
      <c r="D165" s="789"/>
      <c r="E165" s="789"/>
      <c r="F165" s="789"/>
      <c r="G165" s="789"/>
      <c r="H165" s="789"/>
      <c r="I165" s="789"/>
      <c r="J165" s="789"/>
      <c r="K165" s="789"/>
      <c r="L165" s="790"/>
      <c r="M165" s="789"/>
      <c r="N165" s="791">
        <f>SUM(C165:M165)</f>
        <v>0</v>
      </c>
      <c r="O165" s="449"/>
      <c r="P165" s="379"/>
      <c r="Q165" s="379"/>
      <c r="R165" s="379"/>
      <c r="S165" s="379"/>
      <c r="T165" s="379"/>
    </row>
    <row r="166" spans="1:41" s="447" customFormat="1" ht="15" customHeight="1" thickBot="1" x14ac:dyDescent="0.25">
      <c r="A166" s="430"/>
      <c r="B166" s="374" t="s">
        <v>324</v>
      </c>
      <c r="C166" s="793">
        <f>SUM('6. sz.melléklet'!C6)</f>
        <v>32307000</v>
      </c>
      <c r="D166" s="793">
        <f>SUM('6. sz.melléklet'!D6)</f>
        <v>6505000</v>
      </c>
      <c r="E166" s="793">
        <f>SUM('6. sz.melléklet'!E6)</f>
        <v>58760000</v>
      </c>
      <c r="F166" s="793"/>
      <c r="G166" s="793"/>
      <c r="H166" s="793">
        <f>SUM('6. sz.melléklet'!H6)</f>
        <v>5500000</v>
      </c>
      <c r="I166" s="793">
        <f>SUM('6. sz.melléklet'!I6)</f>
        <v>410000</v>
      </c>
      <c r="J166" s="793">
        <f>SUM('6. sz.melléklet'!J6)</f>
        <v>0</v>
      </c>
      <c r="K166" s="793">
        <f>SUM('1.sz. melléklet'!B27)</f>
        <v>54155707.555555582</v>
      </c>
      <c r="L166" s="794"/>
      <c r="M166" s="793"/>
      <c r="N166" s="795">
        <f>SUM(C166:M166)</f>
        <v>157637707.55555558</v>
      </c>
      <c r="O166" s="449"/>
      <c r="P166" s="379"/>
      <c r="Q166" s="379"/>
      <c r="R166" s="379"/>
      <c r="S166" s="379"/>
      <c r="T166" s="379"/>
      <c r="U166" s="379"/>
      <c r="V166" s="379"/>
      <c r="W166" s="379"/>
      <c r="X166" s="379"/>
      <c r="Y166" s="379"/>
      <c r="Z166" s="379"/>
      <c r="AA166" s="379"/>
      <c r="AB166" s="379"/>
      <c r="AC166" s="379"/>
      <c r="AD166" s="379"/>
      <c r="AE166" s="379"/>
      <c r="AF166" s="379"/>
      <c r="AG166" s="379"/>
      <c r="AH166" s="379"/>
      <c r="AI166" s="379"/>
      <c r="AJ166" s="379"/>
      <c r="AK166" s="379"/>
      <c r="AL166" s="379"/>
      <c r="AM166" s="379"/>
      <c r="AN166" s="379"/>
    </row>
    <row r="167" spans="1:41" ht="15" customHeight="1" x14ac:dyDescent="0.2">
      <c r="A167" s="1269"/>
      <c r="B167" s="445" t="s">
        <v>325</v>
      </c>
      <c r="C167" s="1270">
        <f>SUM('6. sz.melléklet'!C7)</f>
        <v>32327000</v>
      </c>
      <c r="D167" s="1270">
        <f>SUM('6. sz.melléklet'!D7)</f>
        <v>6497500</v>
      </c>
      <c r="E167" s="1270">
        <f>SUM('6. sz.melléklet'!E7)</f>
        <v>135849976</v>
      </c>
      <c r="F167" s="1270"/>
      <c r="G167" s="1270"/>
      <c r="H167" s="793">
        <f>SUM('6. sz.melléklet'!H7)</f>
        <v>5500000</v>
      </c>
      <c r="I167" s="1270">
        <f>SUM('6. sz.melléklet'!I7)</f>
        <v>6946689</v>
      </c>
      <c r="J167" s="1270">
        <f>SUM('6. sz.melléklet'!J7)</f>
        <v>0</v>
      </c>
      <c r="K167" s="1270">
        <f>SUM('6. sz.melléklet'!K7)</f>
        <v>26190372</v>
      </c>
      <c r="L167" s="1271">
        <f>SUM('6. sz.melléklet'!L7)</f>
        <v>0</v>
      </c>
      <c r="M167" s="1270"/>
      <c r="N167" s="808">
        <f>SUM(C167:M167)</f>
        <v>213311537</v>
      </c>
      <c r="O167" s="449"/>
      <c r="P167" s="379"/>
      <c r="Q167" s="379"/>
      <c r="R167" s="379"/>
      <c r="S167" s="379"/>
      <c r="T167" s="379"/>
    </row>
    <row r="168" spans="1:41" s="470" customFormat="1" ht="15" customHeight="1" thickBot="1" x14ac:dyDescent="0.25">
      <c r="A168" s="1292"/>
      <c r="B168" s="725" t="s">
        <v>323</v>
      </c>
      <c r="C168" s="1293">
        <f>'6. sz.melléklet'!C8</f>
        <v>28132795</v>
      </c>
      <c r="D168" s="1293">
        <f>'6. sz.melléklet'!D8</f>
        <v>5443226</v>
      </c>
      <c r="E168" s="1293">
        <f>'6. sz.melléklet'!E8</f>
        <v>50734425</v>
      </c>
      <c r="F168" s="1293"/>
      <c r="G168" s="1293"/>
      <c r="H168" s="1293">
        <f>'6. sz.melléklet'!H8</f>
        <v>45555</v>
      </c>
      <c r="I168" s="1293">
        <f>'6. sz.melléklet'!I8</f>
        <v>6536689</v>
      </c>
      <c r="J168" s="1293">
        <f>'6. sz.melléklet'!J8</f>
        <v>0</v>
      </c>
      <c r="K168" s="1293">
        <f>'6. sz.melléklet'!K8</f>
        <v>0</v>
      </c>
      <c r="L168" s="1294"/>
      <c r="M168" s="1293"/>
      <c r="N168" s="743">
        <f>SUM(C168:M168)</f>
        <v>90892690</v>
      </c>
      <c r="O168" s="726"/>
      <c r="P168" s="727"/>
      <c r="Q168" s="727"/>
      <c r="R168" s="727"/>
      <c r="S168" s="727"/>
      <c r="T168" s="727"/>
      <c r="U168" s="727"/>
      <c r="V168" s="727"/>
      <c r="W168" s="727"/>
      <c r="X168" s="727"/>
      <c r="Y168" s="727"/>
      <c r="Z168" s="727"/>
      <c r="AA168" s="727"/>
      <c r="AB168" s="727"/>
      <c r="AC168" s="727"/>
      <c r="AD168" s="727"/>
      <c r="AE168" s="727"/>
      <c r="AF168" s="727"/>
      <c r="AG168" s="727"/>
      <c r="AH168" s="727"/>
      <c r="AI168" s="727"/>
      <c r="AJ168" s="727"/>
      <c r="AK168" s="727"/>
      <c r="AL168" s="727"/>
      <c r="AM168" s="727"/>
      <c r="AN168" s="727"/>
      <c r="AO168" s="727"/>
    </row>
    <row r="169" spans="1:41" s="470" customFormat="1" ht="23.25" customHeight="1" x14ac:dyDescent="0.2">
      <c r="A169" s="1978" t="s">
        <v>1279</v>
      </c>
      <c r="B169" s="840" t="s">
        <v>1280</v>
      </c>
      <c r="C169" s="1979"/>
      <c r="D169" s="1979"/>
      <c r="E169" s="1979"/>
      <c r="F169" s="1979"/>
      <c r="G169" s="1979"/>
      <c r="H169" s="1979"/>
      <c r="I169" s="1979"/>
      <c r="J169" s="1979"/>
      <c r="K169" s="1979"/>
      <c r="L169" s="1980"/>
      <c r="M169" s="1979"/>
      <c r="N169" s="1932"/>
      <c r="O169" s="726"/>
      <c r="P169" s="727"/>
      <c r="Q169" s="727"/>
      <c r="R169" s="727"/>
      <c r="S169" s="727"/>
      <c r="T169" s="727"/>
      <c r="U169" s="727"/>
      <c r="V169" s="727"/>
      <c r="W169" s="727"/>
      <c r="X169" s="727"/>
      <c r="Y169" s="727"/>
      <c r="Z169" s="727"/>
      <c r="AA169" s="727"/>
      <c r="AB169" s="727"/>
      <c r="AC169" s="727"/>
      <c r="AD169" s="727"/>
      <c r="AE169" s="727"/>
      <c r="AF169" s="727"/>
      <c r="AG169" s="727"/>
      <c r="AH169" s="727"/>
      <c r="AI169" s="727"/>
      <c r="AJ169" s="727"/>
      <c r="AK169" s="727"/>
      <c r="AL169" s="727"/>
      <c r="AM169" s="727"/>
      <c r="AN169" s="727"/>
      <c r="AO169" s="727"/>
    </row>
    <row r="170" spans="1:41" s="470" customFormat="1" ht="15" customHeight="1" x14ac:dyDescent="0.2">
      <c r="A170" s="1205"/>
      <c r="B170" s="979" t="s">
        <v>324</v>
      </c>
      <c r="C170" s="1206"/>
      <c r="D170" s="1206"/>
      <c r="E170" s="1206"/>
      <c r="F170" s="1206"/>
      <c r="G170" s="1206"/>
      <c r="H170" s="1206"/>
      <c r="I170" s="1206"/>
      <c r="J170" s="1206"/>
      <c r="K170" s="1206"/>
      <c r="L170" s="1207"/>
      <c r="M170" s="1206"/>
      <c r="N170" s="983"/>
      <c r="O170" s="726"/>
      <c r="P170" s="727"/>
      <c r="Q170" s="727"/>
      <c r="R170" s="727"/>
      <c r="S170" s="727"/>
      <c r="T170" s="727"/>
      <c r="U170" s="727"/>
      <c r="V170" s="727"/>
      <c r="W170" s="727"/>
      <c r="X170" s="727"/>
      <c r="Y170" s="727"/>
      <c r="Z170" s="727"/>
      <c r="AA170" s="727"/>
      <c r="AB170" s="727"/>
      <c r="AC170" s="727"/>
      <c r="AD170" s="727"/>
      <c r="AE170" s="727"/>
      <c r="AF170" s="727"/>
      <c r="AG170" s="727"/>
      <c r="AH170" s="727"/>
      <c r="AI170" s="727"/>
      <c r="AJ170" s="727"/>
      <c r="AK170" s="727"/>
      <c r="AL170" s="727"/>
      <c r="AM170" s="727"/>
      <c r="AN170" s="727"/>
      <c r="AO170" s="727"/>
    </row>
    <row r="171" spans="1:41" s="470" customFormat="1" ht="15" customHeight="1" x14ac:dyDescent="0.2">
      <c r="A171" s="1205"/>
      <c r="B171" s="979" t="s">
        <v>325</v>
      </c>
      <c r="C171" s="1206"/>
      <c r="D171" s="1206"/>
      <c r="E171" s="1206"/>
      <c r="F171" s="1206"/>
      <c r="G171" s="1206"/>
      <c r="H171" s="1206"/>
      <c r="I171" s="1206"/>
      <c r="J171" s="1206"/>
      <c r="K171" s="1206"/>
      <c r="L171" s="1207"/>
      <c r="M171" s="1206"/>
      <c r="N171" s="983"/>
      <c r="O171" s="726"/>
      <c r="P171" s="727"/>
      <c r="Q171" s="727"/>
      <c r="R171" s="727"/>
      <c r="S171" s="727"/>
      <c r="T171" s="727"/>
      <c r="U171" s="727"/>
      <c r="V171" s="727"/>
      <c r="W171" s="727"/>
      <c r="X171" s="727"/>
      <c r="Y171" s="727"/>
      <c r="Z171" s="727"/>
      <c r="AA171" s="727"/>
      <c r="AB171" s="727"/>
      <c r="AC171" s="727"/>
      <c r="AD171" s="727"/>
      <c r="AE171" s="727"/>
      <c r="AF171" s="727"/>
      <c r="AG171" s="727"/>
      <c r="AH171" s="727"/>
      <c r="AI171" s="727"/>
      <c r="AJ171" s="727"/>
      <c r="AK171" s="727"/>
      <c r="AL171" s="727"/>
      <c r="AM171" s="727"/>
      <c r="AN171" s="727"/>
      <c r="AO171" s="727"/>
    </row>
    <row r="172" spans="1:41" s="470" customFormat="1" ht="15" customHeight="1" thickBot="1" x14ac:dyDescent="0.25">
      <c r="A172" s="1303"/>
      <c r="B172" s="1172" t="s">
        <v>323</v>
      </c>
      <c r="C172" s="1298">
        <f>'13.sz.melléklet'!C65</f>
        <v>300000</v>
      </c>
      <c r="D172" s="1298">
        <f>'13.sz.melléklet'!D65</f>
        <v>31310</v>
      </c>
      <c r="E172" s="1298"/>
      <c r="F172" s="1298"/>
      <c r="G172" s="1298"/>
      <c r="H172" s="1298"/>
      <c r="I172" s="1298"/>
      <c r="J172" s="1298"/>
      <c r="K172" s="1298"/>
      <c r="L172" s="1299"/>
      <c r="M172" s="1298"/>
      <c r="N172" s="1300">
        <f>SUM(C172:M172)</f>
        <v>331310</v>
      </c>
      <c r="O172" s="726"/>
      <c r="P172" s="727"/>
      <c r="Q172" s="727"/>
      <c r="R172" s="727"/>
      <c r="S172" s="727"/>
      <c r="T172" s="727"/>
      <c r="U172" s="727"/>
      <c r="V172" s="727"/>
      <c r="W172" s="727"/>
      <c r="X172" s="727"/>
      <c r="Y172" s="727"/>
      <c r="Z172" s="727"/>
      <c r="AA172" s="727"/>
      <c r="AB172" s="727"/>
      <c r="AC172" s="727"/>
      <c r="AD172" s="727"/>
      <c r="AE172" s="727"/>
      <c r="AF172" s="727"/>
      <c r="AG172" s="727"/>
      <c r="AH172" s="727"/>
      <c r="AI172" s="727"/>
      <c r="AJ172" s="727"/>
      <c r="AK172" s="727"/>
      <c r="AL172" s="727"/>
      <c r="AM172" s="727"/>
      <c r="AN172" s="727"/>
      <c r="AO172" s="727"/>
    </row>
    <row r="173" spans="1:41" s="470" customFormat="1" ht="33" customHeight="1" x14ac:dyDescent="0.2">
      <c r="A173" s="1205" t="s">
        <v>429</v>
      </c>
      <c r="B173" s="979" t="s">
        <v>1507</v>
      </c>
      <c r="C173" s="1206"/>
      <c r="D173" s="1206"/>
      <c r="E173" s="1206"/>
      <c r="F173" s="1206"/>
      <c r="G173" s="1206"/>
      <c r="H173" s="1206"/>
      <c r="I173" s="1206"/>
      <c r="J173" s="1206"/>
      <c r="K173" s="1206"/>
      <c r="L173" s="1207"/>
      <c r="M173" s="1206"/>
      <c r="N173" s="983"/>
      <c r="O173" s="726"/>
      <c r="P173" s="727"/>
      <c r="Q173" s="727"/>
      <c r="R173" s="727"/>
      <c r="S173" s="727"/>
      <c r="T173" s="727"/>
      <c r="U173" s="727"/>
      <c r="V173" s="727"/>
      <c r="W173" s="727"/>
      <c r="X173" s="727"/>
      <c r="Y173" s="727"/>
      <c r="Z173" s="727"/>
      <c r="AA173" s="727"/>
      <c r="AB173" s="727"/>
      <c r="AC173" s="727"/>
      <c r="AD173" s="727"/>
      <c r="AE173" s="727"/>
      <c r="AF173" s="727"/>
      <c r="AG173" s="727"/>
      <c r="AH173" s="727"/>
      <c r="AI173" s="727"/>
      <c r="AJ173" s="727"/>
      <c r="AK173" s="727"/>
      <c r="AL173" s="727"/>
      <c r="AM173" s="727"/>
      <c r="AN173" s="727"/>
      <c r="AO173" s="727"/>
    </row>
    <row r="174" spans="1:41" s="470" customFormat="1" ht="15" customHeight="1" x14ac:dyDescent="0.2">
      <c r="A174" s="1205"/>
      <c r="B174" s="979" t="s">
        <v>324</v>
      </c>
      <c r="C174" s="1206"/>
      <c r="D174" s="1206"/>
      <c r="E174" s="1206"/>
      <c r="F174" s="1206"/>
      <c r="G174" s="1206"/>
      <c r="H174" s="1206"/>
      <c r="I174" s="1206"/>
      <c r="J174" s="1206"/>
      <c r="K174" s="1206"/>
      <c r="L174" s="1207"/>
      <c r="M174" s="1206"/>
      <c r="N174" s="983"/>
      <c r="O174" s="726"/>
      <c r="P174" s="727"/>
      <c r="Q174" s="727"/>
      <c r="R174" s="727"/>
      <c r="S174" s="727"/>
      <c r="T174" s="727"/>
      <c r="U174" s="727"/>
      <c r="V174" s="727"/>
      <c r="W174" s="727"/>
      <c r="X174" s="727"/>
      <c r="Y174" s="727"/>
      <c r="Z174" s="727"/>
      <c r="AA174" s="727"/>
      <c r="AB174" s="727"/>
      <c r="AC174" s="727"/>
      <c r="AD174" s="727"/>
      <c r="AE174" s="727"/>
      <c r="AF174" s="727"/>
      <c r="AG174" s="727"/>
      <c r="AH174" s="727"/>
      <c r="AI174" s="727"/>
      <c r="AJ174" s="727"/>
      <c r="AK174" s="727"/>
      <c r="AL174" s="727"/>
      <c r="AM174" s="727"/>
      <c r="AN174" s="727"/>
      <c r="AO174" s="727"/>
    </row>
    <row r="175" spans="1:41" s="470" customFormat="1" ht="15" customHeight="1" x14ac:dyDescent="0.2">
      <c r="A175" s="1205"/>
      <c r="B175" s="979" t="s">
        <v>325</v>
      </c>
      <c r="C175" s="1206"/>
      <c r="D175" s="1206"/>
      <c r="E175" s="1206"/>
      <c r="F175" s="1206"/>
      <c r="G175" s="1206"/>
      <c r="H175" s="1206"/>
      <c r="I175" s="1206"/>
      <c r="J175" s="1206"/>
      <c r="K175" s="1206"/>
      <c r="L175" s="1207"/>
      <c r="M175" s="1206"/>
      <c r="N175" s="983"/>
      <c r="O175" s="726"/>
      <c r="P175" s="727"/>
      <c r="Q175" s="727"/>
      <c r="R175" s="727"/>
      <c r="S175" s="727"/>
      <c r="T175" s="727"/>
      <c r="U175" s="727"/>
      <c r="V175" s="727"/>
      <c r="W175" s="727"/>
      <c r="X175" s="727"/>
      <c r="Y175" s="727"/>
      <c r="Z175" s="727"/>
      <c r="AA175" s="727"/>
      <c r="AB175" s="727"/>
      <c r="AC175" s="727"/>
      <c r="AD175" s="727"/>
      <c r="AE175" s="727"/>
      <c r="AF175" s="727"/>
      <c r="AG175" s="727"/>
      <c r="AH175" s="727"/>
      <c r="AI175" s="727"/>
      <c r="AJ175" s="727"/>
      <c r="AK175" s="727"/>
      <c r="AL175" s="727"/>
      <c r="AM175" s="727"/>
      <c r="AN175" s="727"/>
      <c r="AO175" s="727"/>
    </row>
    <row r="176" spans="1:41" s="470" customFormat="1" ht="15" customHeight="1" thickBot="1" x14ac:dyDescent="0.25">
      <c r="A176" s="1303"/>
      <c r="B176" s="1172" t="s">
        <v>323</v>
      </c>
      <c r="C176" s="1298"/>
      <c r="D176" s="1298">
        <f>'13.sz.melléklet'!D69</f>
        <v>6939</v>
      </c>
      <c r="E176" s="1298"/>
      <c r="F176" s="1298"/>
      <c r="G176" s="1298"/>
      <c r="H176" s="1298"/>
      <c r="I176" s="1298"/>
      <c r="J176" s="1298"/>
      <c r="K176" s="1298"/>
      <c r="L176" s="1299"/>
      <c r="M176" s="1298"/>
      <c r="N176" s="1300">
        <f>SUM(D176:M176)</f>
        <v>6939</v>
      </c>
      <c r="O176" s="726"/>
      <c r="P176" s="727"/>
      <c r="Q176" s="727"/>
      <c r="R176" s="727"/>
      <c r="S176" s="727"/>
      <c r="T176" s="727"/>
      <c r="U176" s="727"/>
      <c r="V176" s="727"/>
      <c r="W176" s="727"/>
      <c r="X176" s="727"/>
      <c r="Y176" s="727"/>
      <c r="Z176" s="727"/>
      <c r="AA176" s="727"/>
      <c r="AB176" s="727"/>
      <c r="AC176" s="727"/>
      <c r="AD176" s="727"/>
      <c r="AE176" s="727"/>
      <c r="AF176" s="727"/>
      <c r="AG176" s="727"/>
      <c r="AH176" s="727"/>
      <c r="AI176" s="727"/>
      <c r="AJ176" s="727"/>
      <c r="AK176" s="727"/>
      <c r="AL176" s="727"/>
      <c r="AM176" s="727"/>
      <c r="AN176" s="727"/>
      <c r="AO176" s="727"/>
    </row>
    <row r="177" spans="1:41" ht="15" customHeight="1" x14ac:dyDescent="0.2">
      <c r="A177" s="1269" t="s">
        <v>264</v>
      </c>
      <c r="B177" s="445" t="s">
        <v>417</v>
      </c>
      <c r="C177" s="1270"/>
      <c r="D177" s="1270"/>
      <c r="E177" s="1270"/>
      <c r="F177" s="1270"/>
      <c r="G177" s="1270"/>
      <c r="H177" s="1270"/>
      <c r="I177" s="1270"/>
      <c r="J177" s="1270"/>
      <c r="K177" s="1270"/>
      <c r="L177" s="1271"/>
      <c r="M177" s="1270"/>
      <c r="N177" s="808"/>
      <c r="O177" s="449"/>
      <c r="P177" s="379"/>
      <c r="Q177" s="379"/>
      <c r="R177" s="379"/>
      <c r="S177" s="379"/>
      <c r="T177" s="379"/>
    </row>
    <row r="178" spans="1:41" s="447" customFormat="1" ht="15" customHeight="1" thickBot="1" x14ac:dyDescent="0.25">
      <c r="A178" s="475"/>
      <c r="B178" s="474" t="s">
        <v>324</v>
      </c>
      <c r="C178" s="796"/>
      <c r="D178" s="796"/>
      <c r="E178" s="796">
        <f>'6. sz.melléklet'!E14</f>
        <v>0</v>
      </c>
      <c r="F178" s="796"/>
      <c r="G178" s="796"/>
      <c r="H178" s="796"/>
      <c r="I178" s="796"/>
      <c r="J178" s="796"/>
      <c r="K178" s="796"/>
      <c r="L178" s="797"/>
      <c r="M178" s="793">
        <f>SUM('6. sz.melléklet'!M14)</f>
        <v>5398843</v>
      </c>
      <c r="N178" s="795">
        <f>SUM(C178:M178)</f>
        <v>5398843</v>
      </c>
      <c r="O178" s="449"/>
      <c r="P178" s="379"/>
      <c r="Q178" s="379"/>
      <c r="R178" s="379"/>
      <c r="S178" s="379"/>
      <c r="T178" s="379"/>
      <c r="U178" s="379"/>
      <c r="V178" s="379"/>
      <c r="W178" s="379"/>
      <c r="X178" s="379"/>
      <c r="Y178" s="379"/>
      <c r="Z178" s="379"/>
      <c r="AA178" s="379"/>
      <c r="AB178" s="379"/>
      <c r="AC178" s="379"/>
      <c r="AD178" s="379"/>
      <c r="AE178" s="379"/>
      <c r="AF178" s="379"/>
      <c r="AG178" s="379"/>
      <c r="AH178" s="379"/>
      <c r="AI178" s="379"/>
      <c r="AJ178" s="379"/>
      <c r="AK178" s="379"/>
      <c r="AL178" s="379"/>
      <c r="AM178" s="379"/>
      <c r="AN178" s="379"/>
    </row>
    <row r="179" spans="1:41" ht="15" customHeight="1" x14ac:dyDescent="0.2">
      <c r="A179" s="430"/>
      <c r="B179" s="378" t="s">
        <v>325</v>
      </c>
      <c r="C179" s="793"/>
      <c r="D179" s="793"/>
      <c r="E179" s="793">
        <f>'6. sz.melléklet'!E15</f>
        <v>917374</v>
      </c>
      <c r="F179" s="793"/>
      <c r="G179" s="793"/>
      <c r="H179" s="793"/>
      <c r="I179" s="793">
        <f>SUM('6. sz.melléklet'!I15)</f>
        <v>0</v>
      </c>
      <c r="J179" s="793"/>
      <c r="K179" s="793"/>
      <c r="L179" s="794"/>
      <c r="M179" s="793">
        <f>SUM('6. sz.melléklet'!M15)</f>
        <v>64590770</v>
      </c>
      <c r="N179" s="795">
        <f>SUM(E179:M179)</f>
        <v>65508144</v>
      </c>
      <c r="O179" s="449"/>
      <c r="P179" s="379"/>
      <c r="Q179" s="379"/>
      <c r="R179" s="379"/>
      <c r="S179" s="379"/>
      <c r="T179" s="379"/>
    </row>
    <row r="180" spans="1:41" s="470" customFormat="1" ht="15" customHeight="1" thickBot="1" x14ac:dyDescent="0.25">
      <c r="A180" s="1205"/>
      <c r="B180" s="1209" t="s">
        <v>323</v>
      </c>
      <c r="C180" s="1206"/>
      <c r="D180" s="1206"/>
      <c r="E180" s="1206">
        <f>'6. sz.melléklet'!E16</f>
        <v>923722</v>
      </c>
      <c r="F180" s="1206"/>
      <c r="G180" s="1206"/>
      <c r="H180" s="1206"/>
      <c r="I180" s="1206"/>
      <c r="J180" s="1206"/>
      <c r="K180" s="1206"/>
      <c r="L180" s="1206"/>
      <c r="M180" s="1206">
        <f>'6. sz.melléklet'!M16</f>
        <v>64590770</v>
      </c>
      <c r="N180" s="1208">
        <f>SUM(C180:M180)</f>
        <v>65514492</v>
      </c>
      <c r="O180" s="726"/>
      <c r="P180" s="727"/>
      <c r="Q180" s="727"/>
      <c r="R180" s="727"/>
      <c r="S180" s="727"/>
      <c r="T180" s="727"/>
      <c r="U180" s="727"/>
      <c r="V180" s="727"/>
      <c r="W180" s="727"/>
      <c r="X180" s="727"/>
      <c r="Y180" s="727"/>
      <c r="Z180" s="727"/>
      <c r="AA180" s="727"/>
      <c r="AB180" s="727"/>
      <c r="AC180" s="727"/>
      <c r="AD180" s="727"/>
      <c r="AE180" s="727"/>
      <c r="AF180" s="727"/>
      <c r="AG180" s="727"/>
      <c r="AH180" s="727"/>
      <c r="AI180" s="727"/>
      <c r="AJ180" s="727"/>
      <c r="AK180" s="727"/>
      <c r="AL180" s="727"/>
      <c r="AM180" s="727"/>
      <c r="AN180" s="727"/>
      <c r="AO180" s="727"/>
    </row>
    <row r="181" spans="1:41" s="470" customFormat="1" ht="15" customHeight="1" x14ac:dyDescent="0.2">
      <c r="A181" s="619" t="s">
        <v>445</v>
      </c>
      <c r="B181" s="484" t="s">
        <v>446</v>
      </c>
      <c r="C181" s="798"/>
      <c r="D181" s="798"/>
      <c r="E181" s="798"/>
      <c r="F181" s="798"/>
      <c r="G181" s="798"/>
      <c r="H181" s="798"/>
      <c r="I181" s="798"/>
      <c r="J181" s="798"/>
      <c r="K181" s="798"/>
      <c r="L181" s="798"/>
      <c r="M181" s="798"/>
      <c r="N181" s="799"/>
      <c r="O181" s="726"/>
      <c r="P181" s="727"/>
      <c r="Q181" s="727"/>
      <c r="R181" s="727"/>
      <c r="S181" s="727"/>
      <c r="T181" s="727"/>
      <c r="U181" s="727"/>
      <c r="V181" s="727"/>
      <c r="W181" s="727"/>
      <c r="X181" s="727"/>
      <c r="Y181" s="727"/>
      <c r="Z181" s="727"/>
      <c r="AA181" s="727"/>
      <c r="AB181" s="727"/>
      <c r="AC181" s="727"/>
      <c r="AD181" s="727"/>
      <c r="AE181" s="727"/>
      <c r="AF181" s="727"/>
      <c r="AG181" s="727"/>
      <c r="AH181" s="727"/>
      <c r="AI181" s="727"/>
      <c r="AJ181" s="727"/>
      <c r="AK181" s="727"/>
      <c r="AL181" s="727"/>
      <c r="AM181" s="727"/>
      <c r="AN181" s="727"/>
      <c r="AO181" s="727"/>
    </row>
    <row r="182" spans="1:41" s="470" customFormat="1" ht="15" customHeight="1" x14ac:dyDescent="0.2">
      <c r="A182" s="1272"/>
      <c r="B182" s="1273" t="s">
        <v>324</v>
      </c>
      <c r="C182" s="846"/>
      <c r="D182" s="846"/>
      <c r="E182" s="846"/>
      <c r="F182" s="846"/>
      <c r="G182" s="846"/>
      <c r="H182" s="846"/>
      <c r="I182" s="846">
        <f>SUM('6. sz.melléklet'!I18)</f>
        <v>41964377</v>
      </c>
      <c r="J182" s="846"/>
      <c r="K182" s="846"/>
      <c r="L182" s="846"/>
      <c r="M182" s="846"/>
      <c r="N182" s="1274">
        <f>SUM(C182:M182)</f>
        <v>41964377</v>
      </c>
      <c r="O182" s="726"/>
      <c r="P182" s="727"/>
      <c r="Q182" s="727"/>
      <c r="R182" s="727"/>
      <c r="S182" s="727"/>
      <c r="T182" s="727"/>
      <c r="U182" s="727"/>
      <c r="V182" s="727"/>
      <c r="W182" s="727"/>
      <c r="X182" s="727"/>
      <c r="Y182" s="727"/>
      <c r="Z182" s="727"/>
      <c r="AA182" s="727"/>
      <c r="AB182" s="727"/>
      <c r="AC182" s="727"/>
      <c r="AD182" s="727"/>
      <c r="AE182" s="727"/>
      <c r="AF182" s="727"/>
      <c r="AG182" s="727"/>
      <c r="AH182" s="727"/>
      <c r="AI182" s="727"/>
      <c r="AJ182" s="727"/>
      <c r="AK182" s="727"/>
      <c r="AL182" s="727"/>
      <c r="AM182" s="727"/>
      <c r="AN182" s="727"/>
      <c r="AO182" s="727"/>
    </row>
    <row r="183" spans="1:41" s="470" customFormat="1" ht="15" customHeight="1" x14ac:dyDescent="0.2">
      <c r="A183" s="1205"/>
      <c r="B183" s="1209" t="s">
        <v>325</v>
      </c>
      <c r="C183" s="1206"/>
      <c r="D183" s="1206"/>
      <c r="E183" s="1206"/>
      <c r="F183" s="1206"/>
      <c r="G183" s="1206"/>
      <c r="H183" s="1206"/>
      <c r="I183" s="846">
        <f>SUM('6. sz.melléklet'!I19)</f>
        <v>29906667</v>
      </c>
      <c r="J183" s="1206"/>
      <c r="K183" s="1206"/>
      <c r="L183" s="1207"/>
      <c r="M183" s="1206"/>
      <c r="N183" s="983">
        <f>SUM(I183:M183)</f>
        <v>29906667</v>
      </c>
      <c r="O183" s="726"/>
      <c r="P183" s="727"/>
      <c r="Q183" s="727"/>
      <c r="R183" s="727"/>
      <c r="S183" s="727"/>
      <c r="T183" s="727"/>
      <c r="U183" s="727"/>
      <c r="V183" s="727"/>
      <c r="W183" s="727"/>
      <c r="X183" s="727"/>
      <c r="Y183" s="727"/>
      <c r="Z183" s="727"/>
      <c r="AA183" s="727"/>
      <c r="AB183" s="727"/>
      <c r="AC183" s="727"/>
      <c r="AD183" s="727"/>
      <c r="AE183" s="727"/>
      <c r="AF183" s="727"/>
      <c r="AG183" s="727"/>
      <c r="AH183" s="727"/>
      <c r="AI183" s="727"/>
      <c r="AJ183" s="727"/>
      <c r="AK183" s="727"/>
      <c r="AL183" s="727"/>
      <c r="AM183" s="727"/>
      <c r="AN183" s="727"/>
      <c r="AO183" s="727"/>
    </row>
    <row r="184" spans="1:41" s="470" customFormat="1" ht="15" customHeight="1" thickBot="1" x14ac:dyDescent="0.25">
      <c r="A184" s="1292"/>
      <c r="B184" s="1295" t="s">
        <v>323</v>
      </c>
      <c r="C184" s="1293"/>
      <c r="D184" s="1293"/>
      <c r="E184" s="1293"/>
      <c r="F184" s="1293"/>
      <c r="G184" s="1293"/>
      <c r="H184" s="1293"/>
      <c r="I184" s="1293">
        <f>'6. sz.melléklet'!I20</f>
        <v>29906667</v>
      </c>
      <c r="J184" s="1293"/>
      <c r="K184" s="1293"/>
      <c r="L184" s="1294"/>
      <c r="M184" s="1293"/>
      <c r="N184" s="743">
        <f>SUM(I184:M184)</f>
        <v>29906667</v>
      </c>
      <c r="O184" s="726"/>
      <c r="P184" s="727"/>
      <c r="Q184" s="727"/>
      <c r="R184" s="727"/>
      <c r="S184" s="727"/>
      <c r="T184" s="727"/>
      <c r="U184" s="727"/>
      <c r="V184" s="727"/>
      <c r="W184" s="727"/>
      <c r="X184" s="727"/>
      <c r="Y184" s="727"/>
      <c r="Z184" s="727"/>
      <c r="AA184" s="727"/>
      <c r="AB184" s="727"/>
      <c r="AC184" s="727"/>
      <c r="AD184" s="727"/>
      <c r="AE184" s="727"/>
      <c r="AF184" s="727"/>
      <c r="AG184" s="727"/>
      <c r="AH184" s="727"/>
      <c r="AI184" s="727"/>
      <c r="AJ184" s="727"/>
      <c r="AK184" s="727"/>
      <c r="AL184" s="727"/>
      <c r="AM184" s="727"/>
      <c r="AN184" s="727"/>
      <c r="AO184" s="727"/>
    </row>
    <row r="185" spans="1:41" ht="15" customHeight="1" x14ac:dyDescent="0.2">
      <c r="A185" s="1269" t="s">
        <v>211</v>
      </c>
      <c r="B185" s="1285" t="s">
        <v>218</v>
      </c>
      <c r="C185" s="1270"/>
      <c r="D185" s="1270"/>
      <c r="E185" s="1270"/>
      <c r="F185" s="1270"/>
      <c r="G185" s="1270"/>
      <c r="H185" s="1270"/>
      <c r="I185" s="1270"/>
      <c r="J185" s="1270"/>
      <c r="K185" s="1270"/>
      <c r="L185" s="1271"/>
      <c r="M185" s="1270"/>
      <c r="N185" s="808"/>
      <c r="O185" s="449"/>
      <c r="P185" s="379"/>
      <c r="Q185" s="379"/>
      <c r="R185" s="379"/>
      <c r="S185" s="379"/>
      <c r="T185" s="379"/>
    </row>
    <row r="186" spans="1:41" s="447" customFormat="1" ht="15" customHeight="1" thickBot="1" x14ac:dyDescent="0.25">
      <c r="A186" s="430"/>
      <c r="B186" s="374" t="s">
        <v>324</v>
      </c>
      <c r="C186" s="793">
        <f>SUM('6. sz.melléklet'!C10)</f>
        <v>0</v>
      </c>
      <c r="D186" s="793">
        <f>SUM('6. sz.melléklet'!D10)</f>
        <v>0</v>
      </c>
      <c r="E186" s="793">
        <f>SUM('6. sz.melléklet'!E10)</f>
        <v>47599000</v>
      </c>
      <c r="F186" s="793"/>
      <c r="G186" s="793">
        <f>SUM('6. sz.melléklet'!G10)</f>
        <v>238086912</v>
      </c>
      <c r="H186" s="793">
        <f>SUM('6. sz.melléklet'!H10)</f>
        <v>352724281</v>
      </c>
      <c r="I186" s="793"/>
      <c r="J186" s="793"/>
      <c r="K186" s="793"/>
      <c r="L186" s="794">
        <f>SUM('1.sz. melléklet'!B28)</f>
        <v>26500000</v>
      </c>
      <c r="M186" s="793"/>
      <c r="N186" s="795">
        <f>SUM(C186:M186)</f>
        <v>664910193</v>
      </c>
      <c r="O186" s="449"/>
      <c r="P186" s="379"/>
      <c r="Q186" s="379"/>
      <c r="R186" s="379"/>
      <c r="S186" s="379"/>
      <c r="T186" s="379"/>
      <c r="U186" s="379"/>
      <c r="V186" s="379"/>
      <c r="W186" s="379"/>
      <c r="X186" s="379"/>
      <c r="Y186" s="379"/>
      <c r="Z186" s="379"/>
      <c r="AA186" s="379"/>
      <c r="AB186" s="379"/>
      <c r="AC186" s="379"/>
      <c r="AD186" s="379"/>
      <c r="AE186" s="379"/>
      <c r="AF186" s="379"/>
      <c r="AG186" s="379"/>
      <c r="AH186" s="379"/>
      <c r="AI186" s="379"/>
      <c r="AJ186" s="379"/>
      <c r="AK186" s="379"/>
      <c r="AL186" s="379"/>
      <c r="AM186" s="379"/>
      <c r="AN186" s="379"/>
    </row>
    <row r="187" spans="1:41" ht="15" customHeight="1" x14ac:dyDescent="0.2">
      <c r="A187" s="1269"/>
      <c r="B187" s="445" t="s">
        <v>325</v>
      </c>
      <c r="C187" s="1270">
        <f>SUM('6. sz.melléklet'!C11)</f>
        <v>480000</v>
      </c>
      <c r="D187" s="1270">
        <f>SUM('6. sz.melléklet'!D11)</f>
        <v>84000</v>
      </c>
      <c r="E187" s="1270">
        <f>SUM('6. sz.melléklet'!E11)</f>
        <v>47599000</v>
      </c>
      <c r="F187" s="1270"/>
      <c r="G187" s="1270">
        <f>SUM('6. sz.melléklet'!G11)</f>
        <v>238086912</v>
      </c>
      <c r="H187" s="1270">
        <f>SUM('6. sz.melléklet'!H11)</f>
        <v>345724281</v>
      </c>
      <c r="I187" s="1270"/>
      <c r="J187" s="1270">
        <f>'6. sz.melléklet'!J11</f>
        <v>36212080</v>
      </c>
      <c r="K187" s="1270"/>
      <c r="L187" s="794">
        <f>'6. sz.melléklet'!L11</f>
        <v>3571800</v>
      </c>
      <c r="M187" s="1270"/>
      <c r="N187" s="808">
        <f>SUM(C187:M187)</f>
        <v>671758073</v>
      </c>
      <c r="O187" s="449"/>
      <c r="P187" s="379"/>
      <c r="Q187" s="379"/>
      <c r="R187" s="379"/>
      <c r="S187" s="379"/>
      <c r="T187" s="379"/>
    </row>
    <row r="188" spans="1:41" s="470" customFormat="1" ht="15" customHeight="1" thickBot="1" x14ac:dyDescent="0.25">
      <c r="A188" s="1292"/>
      <c r="B188" s="725" t="s">
        <v>323</v>
      </c>
      <c r="C188" s="1293">
        <f>'6. sz.melléklet'!C12</f>
        <v>381502</v>
      </c>
      <c r="D188" s="1293">
        <f>'6. sz.melléklet'!D12</f>
        <v>56962</v>
      </c>
      <c r="E188" s="1293">
        <f>'6. sz.melléklet'!E12</f>
        <v>52731846</v>
      </c>
      <c r="F188" s="1293"/>
      <c r="G188" s="1293">
        <f>'6. sz.melléklet'!G12</f>
        <v>19818314</v>
      </c>
      <c r="H188" s="1293">
        <f>'6. sz.melléklet'!H12</f>
        <v>161409303</v>
      </c>
      <c r="I188" s="1293">
        <f>'6. sz.melléklet'!I12</f>
        <v>1000000</v>
      </c>
      <c r="J188" s="1293">
        <f>'6. sz.melléklet'!J12</f>
        <v>36212080</v>
      </c>
      <c r="K188" s="1293"/>
      <c r="L188" s="1293">
        <f>'6. sz.melléklet'!L12</f>
        <v>0</v>
      </c>
      <c r="M188" s="1293"/>
      <c r="N188" s="743">
        <f>SUM(C188:M188)</f>
        <v>271610007</v>
      </c>
      <c r="O188" s="726"/>
      <c r="P188" s="727"/>
      <c r="Q188" s="727"/>
      <c r="R188" s="727"/>
      <c r="S188" s="727"/>
      <c r="T188" s="727"/>
      <c r="U188" s="727"/>
      <c r="V188" s="727"/>
      <c r="W188" s="727"/>
      <c r="X188" s="727"/>
      <c r="Y188" s="727"/>
      <c r="Z188" s="727"/>
      <c r="AA188" s="727"/>
      <c r="AB188" s="727"/>
      <c r="AC188" s="727"/>
      <c r="AD188" s="727"/>
      <c r="AE188" s="727"/>
      <c r="AF188" s="727"/>
      <c r="AG188" s="727"/>
      <c r="AH188" s="727"/>
      <c r="AI188" s="727"/>
      <c r="AJ188" s="727"/>
      <c r="AK188" s="727"/>
      <c r="AL188" s="727"/>
      <c r="AM188" s="727"/>
      <c r="AN188" s="727"/>
      <c r="AO188" s="727"/>
    </row>
    <row r="189" spans="1:41" s="470" customFormat="1" ht="22.5" customHeight="1" x14ac:dyDescent="0.2">
      <c r="A189" s="1978" t="s">
        <v>254</v>
      </c>
      <c r="B189" s="840" t="s">
        <v>256</v>
      </c>
      <c r="C189" s="1979"/>
      <c r="D189" s="1979"/>
      <c r="E189" s="1979"/>
      <c r="F189" s="1979"/>
      <c r="G189" s="1979"/>
      <c r="H189" s="1979"/>
      <c r="I189" s="1979"/>
      <c r="J189" s="1979"/>
      <c r="K189" s="1979"/>
      <c r="L189" s="1980"/>
      <c r="M189" s="1979"/>
      <c r="N189" s="842"/>
      <c r="O189" s="726"/>
      <c r="P189" s="727"/>
      <c r="Q189" s="727"/>
      <c r="R189" s="727"/>
      <c r="S189" s="727"/>
      <c r="T189" s="727"/>
      <c r="U189" s="727"/>
      <c r="V189" s="727"/>
      <c r="W189" s="727"/>
      <c r="X189" s="727"/>
      <c r="Y189" s="727"/>
      <c r="Z189" s="727"/>
      <c r="AA189" s="727"/>
      <c r="AB189" s="727"/>
      <c r="AC189" s="727"/>
      <c r="AD189" s="727"/>
      <c r="AE189" s="727"/>
      <c r="AF189" s="727"/>
      <c r="AG189" s="727"/>
      <c r="AH189" s="727"/>
      <c r="AI189" s="727"/>
      <c r="AJ189" s="727"/>
      <c r="AK189" s="727"/>
      <c r="AL189" s="727"/>
      <c r="AM189" s="727"/>
      <c r="AN189" s="727"/>
      <c r="AO189" s="727"/>
    </row>
    <row r="190" spans="1:41" s="470" customFormat="1" ht="15" customHeight="1" x14ac:dyDescent="0.2">
      <c r="A190" s="1205"/>
      <c r="B190" s="979" t="s">
        <v>324</v>
      </c>
      <c r="C190" s="1206"/>
      <c r="D190" s="1206"/>
      <c r="E190" s="1206"/>
      <c r="F190" s="1206"/>
      <c r="G190" s="1206"/>
      <c r="H190" s="1206"/>
      <c r="I190" s="1206">
        <f>'6. sz.melléklet'!I22</f>
        <v>20030004</v>
      </c>
      <c r="J190" s="1206"/>
      <c r="K190" s="1206"/>
      <c r="L190" s="1207"/>
      <c r="M190" s="1206"/>
      <c r="N190" s="983">
        <f>SUM(I190:M190)</f>
        <v>20030004</v>
      </c>
      <c r="O190" s="726"/>
      <c r="P190" s="727"/>
      <c r="Q190" s="727"/>
      <c r="R190" s="727"/>
      <c r="S190" s="727"/>
      <c r="T190" s="727"/>
      <c r="U190" s="727"/>
      <c r="V190" s="727"/>
      <c r="W190" s="727"/>
      <c r="X190" s="727"/>
      <c r="Y190" s="727"/>
      <c r="Z190" s="727"/>
      <c r="AA190" s="727"/>
      <c r="AB190" s="727"/>
      <c r="AC190" s="727"/>
      <c r="AD190" s="727"/>
      <c r="AE190" s="727"/>
      <c r="AF190" s="727"/>
      <c r="AG190" s="727"/>
      <c r="AH190" s="727"/>
      <c r="AI190" s="727"/>
      <c r="AJ190" s="727"/>
      <c r="AK190" s="727"/>
      <c r="AL190" s="727"/>
      <c r="AM190" s="727"/>
      <c r="AN190" s="727"/>
      <c r="AO190" s="727"/>
    </row>
    <row r="191" spans="1:41" s="470" customFormat="1" ht="15" customHeight="1" x14ac:dyDescent="0.2">
      <c r="A191" s="1205"/>
      <c r="B191" s="979" t="s">
        <v>325</v>
      </c>
      <c r="C191" s="1206"/>
      <c r="D191" s="1206"/>
      <c r="E191" s="1206"/>
      <c r="F191" s="1206"/>
      <c r="G191" s="1206"/>
      <c r="H191" s="1206"/>
      <c r="I191" s="1206">
        <f>'6. sz.melléklet'!I23</f>
        <v>20030004</v>
      </c>
      <c r="J191" s="1206"/>
      <c r="K191" s="1206"/>
      <c r="L191" s="1207"/>
      <c r="M191" s="1206"/>
      <c r="N191" s="983">
        <f>SUM(I191:M191)</f>
        <v>20030004</v>
      </c>
      <c r="O191" s="726"/>
      <c r="P191" s="727"/>
      <c r="Q191" s="727"/>
      <c r="R191" s="727"/>
      <c r="S191" s="727"/>
      <c r="T191" s="727"/>
      <c r="U191" s="727"/>
      <c r="V191" s="727"/>
      <c r="W191" s="727"/>
      <c r="X191" s="727"/>
      <c r="Y191" s="727"/>
      <c r="Z191" s="727"/>
      <c r="AA191" s="727"/>
      <c r="AB191" s="727"/>
      <c r="AC191" s="727"/>
      <c r="AD191" s="727"/>
      <c r="AE191" s="727"/>
      <c r="AF191" s="727"/>
      <c r="AG191" s="727"/>
      <c r="AH191" s="727"/>
      <c r="AI191" s="727"/>
      <c r="AJ191" s="727"/>
      <c r="AK191" s="727"/>
      <c r="AL191" s="727"/>
      <c r="AM191" s="727"/>
      <c r="AN191" s="727"/>
      <c r="AO191" s="727"/>
    </row>
    <row r="192" spans="1:41" s="470" customFormat="1" ht="15" customHeight="1" thickBot="1" x14ac:dyDescent="0.25">
      <c r="A192" s="1303"/>
      <c r="B192" s="1172" t="s">
        <v>323</v>
      </c>
      <c r="C192" s="1298"/>
      <c r="D192" s="1298"/>
      <c r="E192" s="1298">
        <f>'6. sz.melléklet'!E24</f>
        <v>21685</v>
      </c>
      <c r="F192" s="1298"/>
      <c r="G192" s="1298"/>
      <c r="H192" s="1298"/>
      <c r="I192" s="1293">
        <f>'6. sz.melléklet'!I24</f>
        <v>20030004</v>
      </c>
      <c r="J192" s="1298"/>
      <c r="K192" s="1298"/>
      <c r="L192" s="1299"/>
      <c r="M192" s="1298"/>
      <c r="N192" s="1300">
        <f>SUM(C192:M192)</f>
        <v>20051689</v>
      </c>
      <c r="O192" s="726"/>
      <c r="P192" s="727"/>
      <c r="Q192" s="727"/>
      <c r="R192" s="727"/>
      <c r="S192" s="727"/>
      <c r="T192" s="727"/>
      <c r="U192" s="727"/>
      <c r="V192" s="727"/>
      <c r="W192" s="727"/>
      <c r="X192" s="727"/>
      <c r="Y192" s="727"/>
      <c r="Z192" s="727"/>
      <c r="AA192" s="727"/>
      <c r="AB192" s="727"/>
      <c r="AC192" s="727"/>
      <c r="AD192" s="727"/>
      <c r="AE192" s="727"/>
      <c r="AF192" s="727"/>
      <c r="AG192" s="727"/>
      <c r="AH192" s="727"/>
      <c r="AI192" s="727"/>
      <c r="AJ192" s="727"/>
      <c r="AK192" s="727"/>
      <c r="AL192" s="727"/>
      <c r="AM192" s="727"/>
      <c r="AN192" s="727"/>
      <c r="AO192" s="727"/>
    </row>
    <row r="193" spans="1:41" ht="15" customHeight="1" x14ac:dyDescent="0.2">
      <c r="A193" s="446" t="s">
        <v>202</v>
      </c>
      <c r="B193" s="1285" t="s">
        <v>106</v>
      </c>
      <c r="C193" s="806"/>
      <c r="D193" s="806"/>
      <c r="E193" s="806"/>
      <c r="F193" s="1270"/>
      <c r="G193" s="1270"/>
      <c r="H193" s="1270"/>
      <c r="I193" s="1270"/>
      <c r="J193" s="1270"/>
      <c r="K193" s="1270"/>
      <c r="L193" s="1271"/>
      <c r="M193" s="1270"/>
      <c r="N193" s="808"/>
      <c r="O193" s="449"/>
      <c r="P193" s="379"/>
      <c r="Q193" s="379"/>
      <c r="R193" s="379"/>
      <c r="S193" s="379"/>
      <c r="T193" s="379"/>
    </row>
    <row r="194" spans="1:41" s="447" customFormat="1" ht="15" customHeight="1" thickBot="1" x14ac:dyDescent="0.25">
      <c r="A194" s="376"/>
      <c r="B194" s="374" t="s">
        <v>324</v>
      </c>
      <c r="C194" s="801">
        <f>SUM('13.sz.melléklet'!C23)</f>
        <v>9382000</v>
      </c>
      <c r="D194" s="801">
        <f>SUM('13.sz.melléklet'!D23)</f>
        <v>1688000</v>
      </c>
      <c r="E194" s="801">
        <f>SUM('13.sz.melléklet'!E23)</f>
        <v>2850000</v>
      </c>
      <c r="F194" s="793"/>
      <c r="G194" s="793"/>
      <c r="H194" s="793"/>
      <c r="I194" s="793"/>
      <c r="J194" s="793"/>
      <c r="K194" s="793"/>
      <c r="L194" s="794"/>
      <c r="M194" s="793"/>
      <c r="N194" s="795">
        <f>SUM(C194:M194)</f>
        <v>13920000</v>
      </c>
      <c r="O194" s="449"/>
      <c r="P194" s="379"/>
      <c r="Q194" s="379"/>
      <c r="R194" s="379"/>
      <c r="S194" s="379"/>
      <c r="T194" s="379"/>
      <c r="U194" s="379"/>
      <c r="V194" s="379"/>
      <c r="W194" s="379"/>
      <c r="X194" s="379"/>
      <c r="Y194" s="379"/>
      <c r="Z194" s="379"/>
      <c r="AA194" s="379"/>
      <c r="AB194" s="379"/>
      <c r="AC194" s="379"/>
      <c r="AD194" s="379"/>
      <c r="AE194" s="379"/>
      <c r="AF194" s="379"/>
      <c r="AG194" s="379"/>
      <c r="AH194" s="379"/>
      <c r="AI194" s="379"/>
      <c r="AJ194" s="379"/>
      <c r="AK194" s="379"/>
      <c r="AL194" s="379"/>
      <c r="AM194" s="379"/>
      <c r="AN194" s="379"/>
    </row>
    <row r="195" spans="1:41" ht="15" customHeight="1" x14ac:dyDescent="0.2">
      <c r="A195" s="376"/>
      <c r="B195" s="374" t="s">
        <v>325</v>
      </c>
      <c r="C195" s="801">
        <f>SUM('13.sz.melléklet'!C24)</f>
        <v>10923300</v>
      </c>
      <c r="D195" s="801">
        <f>SUM('13.sz.melléklet'!D24)</f>
        <v>1943516</v>
      </c>
      <c r="E195" s="801">
        <f>SUM('13.sz.melléklet'!E24)</f>
        <v>2850000</v>
      </c>
      <c r="F195" s="793"/>
      <c r="G195" s="793"/>
      <c r="H195" s="793"/>
      <c r="I195" s="793"/>
      <c r="J195" s="793"/>
      <c r="K195" s="793"/>
      <c r="L195" s="794"/>
      <c r="M195" s="793"/>
      <c r="N195" s="795">
        <f>SUM(C195:M195)</f>
        <v>15716816</v>
      </c>
      <c r="O195" s="449"/>
      <c r="P195" s="379"/>
      <c r="Q195" s="379"/>
      <c r="R195" s="379"/>
      <c r="S195" s="379"/>
      <c r="T195" s="379"/>
    </row>
    <row r="196" spans="1:41" s="470" customFormat="1" ht="15" customHeight="1" thickBot="1" x14ac:dyDescent="0.25">
      <c r="A196" s="984"/>
      <c r="B196" s="725" t="s">
        <v>323</v>
      </c>
      <c r="C196" s="985">
        <f>'13.sz.melléklet'!C25</f>
        <v>10430468</v>
      </c>
      <c r="D196" s="985">
        <f>'13.sz.melléklet'!D25</f>
        <v>1791227</v>
      </c>
      <c r="E196" s="985">
        <f>'13.sz.melléklet'!E25</f>
        <v>1556240</v>
      </c>
      <c r="F196" s="985"/>
      <c r="G196" s="985"/>
      <c r="H196" s="985"/>
      <c r="I196" s="985"/>
      <c r="J196" s="1293"/>
      <c r="K196" s="1293"/>
      <c r="L196" s="1294"/>
      <c r="M196" s="1293"/>
      <c r="N196" s="743">
        <f>SUM(C196:M196)</f>
        <v>13777935</v>
      </c>
      <c r="O196" s="726"/>
      <c r="P196" s="727"/>
      <c r="Q196" s="727"/>
      <c r="R196" s="727"/>
      <c r="S196" s="727"/>
      <c r="T196" s="727"/>
      <c r="U196" s="727"/>
      <c r="V196" s="727"/>
      <c r="W196" s="727"/>
      <c r="X196" s="727"/>
      <c r="Y196" s="727"/>
      <c r="Z196" s="727"/>
      <c r="AA196" s="727"/>
      <c r="AB196" s="727"/>
      <c r="AC196" s="727"/>
      <c r="AD196" s="727"/>
      <c r="AE196" s="727"/>
      <c r="AF196" s="727"/>
      <c r="AG196" s="727"/>
      <c r="AH196" s="727"/>
      <c r="AI196" s="727"/>
      <c r="AJ196" s="727"/>
      <c r="AK196" s="727"/>
      <c r="AL196" s="727"/>
      <c r="AM196" s="727"/>
      <c r="AN196" s="727"/>
      <c r="AO196" s="727"/>
    </row>
    <row r="197" spans="1:41" ht="15" customHeight="1" x14ac:dyDescent="0.2">
      <c r="A197" s="514" t="s">
        <v>215</v>
      </c>
      <c r="B197" s="1296" t="s">
        <v>216</v>
      </c>
      <c r="C197" s="1241"/>
      <c r="D197" s="1241"/>
      <c r="E197" s="1241"/>
      <c r="F197" s="1270"/>
      <c r="G197" s="1270"/>
      <c r="H197" s="1270"/>
      <c r="I197" s="1270"/>
      <c r="J197" s="1270"/>
      <c r="K197" s="1270"/>
      <c r="L197" s="1271"/>
      <c r="M197" s="1270"/>
      <c r="N197" s="808"/>
      <c r="O197" s="449"/>
      <c r="P197" s="379"/>
      <c r="Q197" s="379"/>
      <c r="R197" s="379"/>
      <c r="S197" s="379"/>
      <c r="T197" s="379"/>
    </row>
    <row r="198" spans="1:41" s="447" customFormat="1" ht="15" customHeight="1" thickBot="1" x14ac:dyDescent="0.25">
      <c r="A198" s="373"/>
      <c r="B198" s="374" t="s">
        <v>324</v>
      </c>
      <c r="C198" s="736"/>
      <c r="D198" s="736"/>
      <c r="E198" s="736">
        <f>SUM('16.sz. melléklet'!E15)</f>
        <v>1524000</v>
      </c>
      <c r="F198" s="793"/>
      <c r="G198" s="793"/>
      <c r="H198" s="793">
        <f>'16.sz. melléklet'!F15</f>
        <v>250000</v>
      </c>
      <c r="I198" s="793"/>
      <c r="J198" s="793"/>
      <c r="K198" s="793"/>
      <c r="L198" s="794"/>
      <c r="M198" s="793"/>
      <c r="N198" s="795">
        <f>SUM(C198:M198)</f>
        <v>1774000</v>
      </c>
      <c r="O198" s="449"/>
      <c r="P198" s="379"/>
      <c r="Q198" s="379"/>
      <c r="R198" s="379"/>
      <c r="S198" s="379"/>
      <c r="T198" s="379"/>
      <c r="U198" s="379"/>
      <c r="V198" s="379"/>
      <c r="W198" s="379"/>
      <c r="X198" s="379"/>
      <c r="Y198" s="379"/>
      <c r="Z198" s="379"/>
      <c r="AA198" s="379"/>
      <c r="AB198" s="379"/>
      <c r="AC198" s="379"/>
      <c r="AD198" s="379"/>
      <c r="AE198" s="379"/>
      <c r="AF198" s="379"/>
      <c r="AG198" s="379"/>
      <c r="AH198" s="379"/>
      <c r="AI198" s="379"/>
      <c r="AJ198" s="379"/>
      <c r="AK198" s="379"/>
      <c r="AL198" s="379"/>
      <c r="AM198" s="379"/>
      <c r="AN198" s="379"/>
    </row>
    <row r="199" spans="1:41" ht="15" customHeight="1" x14ac:dyDescent="0.2">
      <c r="A199" s="514"/>
      <c r="B199" s="445" t="s">
        <v>325</v>
      </c>
      <c r="C199" s="1241"/>
      <c r="D199" s="1241"/>
      <c r="E199" s="1241">
        <f>SUM('16.sz. melléklet'!E16)+'6. sz.melléklet'!E43</f>
        <v>4152900</v>
      </c>
      <c r="F199" s="1270"/>
      <c r="G199" s="1270"/>
      <c r="H199" s="793">
        <f>'16.sz. melléklet'!F16</f>
        <v>250000</v>
      </c>
      <c r="I199" s="1270"/>
      <c r="J199" s="1270"/>
      <c r="K199" s="1270"/>
      <c r="L199" s="1271"/>
      <c r="M199" s="1270"/>
      <c r="N199" s="808">
        <f>SUM(C199:M199)</f>
        <v>4402900</v>
      </c>
      <c r="O199" s="449"/>
      <c r="P199" s="379"/>
      <c r="Q199" s="379"/>
      <c r="R199" s="379"/>
      <c r="S199" s="379"/>
      <c r="T199" s="379"/>
    </row>
    <row r="200" spans="1:41" s="470" customFormat="1" ht="15" customHeight="1" thickBot="1" x14ac:dyDescent="0.25">
      <c r="A200" s="1287"/>
      <c r="B200" s="1172" t="s">
        <v>323</v>
      </c>
      <c r="C200" s="1297"/>
      <c r="D200" s="1297"/>
      <c r="E200" s="1297">
        <f>'16.sz. melléklet'!E17</f>
        <v>174452</v>
      </c>
      <c r="F200" s="1298"/>
      <c r="G200" s="1298"/>
      <c r="H200" s="1298"/>
      <c r="I200" s="1298"/>
      <c r="J200" s="1298"/>
      <c r="K200" s="1298"/>
      <c r="L200" s="1299"/>
      <c r="M200" s="1298"/>
      <c r="N200" s="1300">
        <f>SUM(C200:M200)</f>
        <v>174452</v>
      </c>
      <c r="O200" s="726"/>
      <c r="P200" s="727"/>
      <c r="Q200" s="727"/>
      <c r="R200" s="727"/>
      <c r="S200" s="727"/>
      <c r="T200" s="727"/>
      <c r="U200" s="727"/>
      <c r="V200" s="727"/>
      <c r="W200" s="727"/>
      <c r="X200" s="727"/>
      <c r="Y200" s="727"/>
      <c r="Z200" s="727"/>
      <c r="AA200" s="727"/>
      <c r="AB200" s="727"/>
      <c r="AC200" s="727"/>
      <c r="AD200" s="727"/>
      <c r="AE200" s="727"/>
      <c r="AF200" s="727"/>
      <c r="AG200" s="727"/>
      <c r="AH200" s="727"/>
      <c r="AI200" s="727"/>
      <c r="AJ200" s="727"/>
      <c r="AK200" s="727"/>
      <c r="AL200" s="727"/>
      <c r="AM200" s="727"/>
      <c r="AN200" s="727"/>
      <c r="AO200" s="727"/>
    </row>
    <row r="201" spans="1:41" ht="33" customHeight="1" x14ac:dyDescent="0.2">
      <c r="A201" s="446" t="s">
        <v>225</v>
      </c>
      <c r="B201" s="445" t="s">
        <v>138</v>
      </c>
      <c r="C201" s="748"/>
      <c r="D201" s="748"/>
      <c r="E201" s="748"/>
      <c r="F201" s="748"/>
      <c r="G201" s="748"/>
      <c r="H201" s="748"/>
      <c r="I201" s="806"/>
      <c r="J201" s="806"/>
      <c r="K201" s="806"/>
      <c r="L201" s="807"/>
      <c r="M201" s="806"/>
      <c r="N201" s="808"/>
      <c r="O201" s="449"/>
      <c r="P201" s="379"/>
      <c r="Q201" s="379"/>
      <c r="R201" s="379"/>
      <c r="S201" s="379"/>
      <c r="T201" s="379"/>
    </row>
    <row r="202" spans="1:41" s="447" customFormat="1" ht="15" customHeight="1" thickBot="1" x14ac:dyDescent="0.25">
      <c r="A202" s="376"/>
      <c r="B202" s="374" t="s">
        <v>324</v>
      </c>
      <c r="C202" s="731"/>
      <c r="D202" s="731"/>
      <c r="E202" s="731">
        <f>SUM('6. sz.melléklet'!E50)</f>
        <v>9615000</v>
      </c>
      <c r="F202" s="731"/>
      <c r="G202" s="731">
        <f>SUM('6. sz.melléklet'!G50)</f>
        <v>0</v>
      </c>
      <c r="H202" s="731"/>
      <c r="I202" s="801"/>
      <c r="J202" s="801"/>
      <c r="K202" s="801"/>
      <c r="L202" s="803"/>
      <c r="M202" s="801"/>
      <c r="N202" s="795">
        <f>SUM(C202:M202)</f>
        <v>9615000</v>
      </c>
      <c r="O202" s="449"/>
      <c r="P202" s="379"/>
      <c r="Q202" s="379"/>
      <c r="R202" s="379"/>
      <c r="S202" s="379"/>
      <c r="T202" s="379"/>
      <c r="U202" s="379"/>
      <c r="V202" s="379"/>
      <c r="W202" s="379"/>
      <c r="X202" s="379"/>
      <c r="Y202" s="379"/>
      <c r="Z202" s="379"/>
      <c r="AA202" s="379"/>
      <c r="AB202" s="379"/>
      <c r="AC202" s="379"/>
      <c r="AD202" s="379"/>
      <c r="AE202" s="379"/>
      <c r="AF202" s="379"/>
      <c r="AG202" s="379"/>
      <c r="AH202" s="379"/>
      <c r="AI202" s="379"/>
      <c r="AJ202" s="379"/>
      <c r="AK202" s="379"/>
      <c r="AL202" s="379"/>
      <c r="AM202" s="379"/>
      <c r="AN202" s="379"/>
    </row>
    <row r="203" spans="1:41" ht="15" customHeight="1" x14ac:dyDescent="0.2">
      <c r="A203" s="446"/>
      <c r="B203" s="445" t="s">
        <v>325</v>
      </c>
      <c r="C203" s="748"/>
      <c r="D203" s="748"/>
      <c r="E203" s="748">
        <f>SUM('6. sz.melléklet'!E51)</f>
        <v>9615000</v>
      </c>
      <c r="F203" s="748"/>
      <c r="G203" s="748">
        <f>SUM('6. sz.melléklet'!G51)</f>
        <v>0</v>
      </c>
      <c r="H203" s="748">
        <f>'6. sz.melléklet'!H51</f>
        <v>140840601</v>
      </c>
      <c r="I203" s="806"/>
      <c r="J203" s="806"/>
      <c r="K203" s="806"/>
      <c r="L203" s="807"/>
      <c r="M203" s="806"/>
      <c r="N203" s="808">
        <f>SUM(C203:M203)</f>
        <v>150455601</v>
      </c>
      <c r="O203" s="449"/>
      <c r="P203" s="379"/>
      <c r="Q203" s="379"/>
      <c r="R203" s="379"/>
      <c r="S203" s="379"/>
      <c r="T203" s="379"/>
    </row>
    <row r="204" spans="1:41" s="470" customFormat="1" ht="15" customHeight="1" thickBot="1" x14ac:dyDescent="0.25">
      <c r="A204" s="1171"/>
      <c r="B204" s="1172" t="s">
        <v>323</v>
      </c>
      <c r="C204" s="1173"/>
      <c r="D204" s="1173"/>
      <c r="E204" s="1173">
        <f>'6. sz.melléklet'!E52</f>
        <v>8655715</v>
      </c>
      <c r="F204" s="1173"/>
      <c r="G204" s="1173">
        <f>'6. sz.melléklet'!G52</f>
        <v>12528941</v>
      </c>
      <c r="H204" s="1173">
        <f>'6. sz.melléklet'!H52</f>
        <v>145688115</v>
      </c>
      <c r="I204" s="1227"/>
      <c r="J204" s="1227"/>
      <c r="K204" s="1227"/>
      <c r="L204" s="1228"/>
      <c r="M204" s="1227"/>
      <c r="N204" s="1300">
        <f>SUM(C204:M204)</f>
        <v>166872771</v>
      </c>
      <c r="O204" s="726"/>
      <c r="P204" s="727"/>
      <c r="Q204" s="727"/>
      <c r="R204" s="727"/>
      <c r="S204" s="727"/>
      <c r="T204" s="727"/>
      <c r="U204" s="727"/>
      <c r="V204" s="727"/>
      <c r="W204" s="727"/>
      <c r="X204" s="727"/>
      <c r="Y204" s="727"/>
      <c r="Z204" s="727"/>
      <c r="AA204" s="727"/>
      <c r="AB204" s="727"/>
      <c r="AC204" s="727"/>
      <c r="AD204" s="727"/>
      <c r="AE204" s="727"/>
      <c r="AF204" s="727"/>
      <c r="AG204" s="727"/>
      <c r="AH204" s="727"/>
      <c r="AI204" s="727"/>
      <c r="AJ204" s="727"/>
      <c r="AK204" s="727"/>
      <c r="AL204" s="727"/>
      <c r="AM204" s="727"/>
      <c r="AN204" s="727"/>
      <c r="AO204" s="727"/>
    </row>
    <row r="205" spans="1:41" ht="15" customHeight="1" x14ac:dyDescent="0.2">
      <c r="A205" s="446" t="s">
        <v>226</v>
      </c>
      <c r="B205" s="445" t="s">
        <v>227</v>
      </c>
      <c r="C205" s="748"/>
      <c r="D205" s="748"/>
      <c r="E205" s="748"/>
      <c r="F205" s="748"/>
      <c r="G205" s="748"/>
      <c r="H205" s="748"/>
      <c r="I205" s="806"/>
      <c r="J205" s="806"/>
      <c r="K205" s="806"/>
      <c r="L205" s="807"/>
      <c r="M205" s="806"/>
      <c r="N205" s="808"/>
      <c r="O205" s="449"/>
      <c r="P205" s="379"/>
      <c r="Q205" s="379"/>
      <c r="R205" s="379"/>
      <c r="S205" s="379"/>
      <c r="T205" s="379"/>
    </row>
    <row r="206" spans="1:41" s="447" customFormat="1" ht="15" customHeight="1" thickBot="1" x14ac:dyDescent="0.25">
      <c r="A206" s="376"/>
      <c r="B206" s="374" t="s">
        <v>324</v>
      </c>
      <c r="C206" s="731"/>
      <c r="D206" s="731"/>
      <c r="E206" s="731">
        <f>SUM('6. sz.melléklet'!E54)</f>
        <v>1188000</v>
      </c>
      <c r="F206" s="731"/>
      <c r="G206" s="731"/>
      <c r="H206" s="731"/>
      <c r="I206" s="801"/>
      <c r="J206" s="801"/>
      <c r="K206" s="801"/>
      <c r="L206" s="803"/>
      <c r="M206" s="801"/>
      <c r="N206" s="795">
        <f>SUM(C206:M206)</f>
        <v>1188000</v>
      </c>
      <c r="O206" s="449"/>
      <c r="P206" s="379"/>
      <c r="Q206" s="379"/>
      <c r="R206" s="379"/>
      <c r="S206" s="379"/>
      <c r="T206" s="379"/>
      <c r="U206" s="379"/>
      <c r="V206" s="379"/>
      <c r="W206" s="379"/>
      <c r="X206" s="379"/>
      <c r="Y206" s="379"/>
      <c r="Z206" s="379"/>
      <c r="AA206" s="379"/>
      <c r="AB206" s="379"/>
      <c r="AC206" s="379"/>
      <c r="AD206" s="379"/>
      <c r="AE206" s="379"/>
      <c r="AF206" s="379"/>
      <c r="AG206" s="379"/>
      <c r="AH206" s="379"/>
      <c r="AI206" s="379"/>
      <c r="AJ206" s="379"/>
      <c r="AK206" s="379"/>
      <c r="AL206" s="379"/>
      <c r="AM206" s="379"/>
      <c r="AN206" s="379"/>
    </row>
    <row r="207" spans="1:41" ht="15" customHeight="1" x14ac:dyDescent="0.2">
      <c r="A207" s="446"/>
      <c r="B207" s="445" t="s">
        <v>325</v>
      </c>
      <c r="C207" s="748"/>
      <c r="D207" s="748"/>
      <c r="E207" s="748">
        <f>SUM('6. sz.melléklet'!E55)</f>
        <v>5633000</v>
      </c>
      <c r="F207" s="748"/>
      <c r="G207" s="748"/>
      <c r="H207" s="748"/>
      <c r="I207" s="806"/>
      <c r="J207" s="806"/>
      <c r="K207" s="806"/>
      <c r="L207" s="807"/>
      <c r="M207" s="806"/>
      <c r="N207" s="808">
        <f>SUM(C207:M207)</f>
        <v>5633000</v>
      </c>
      <c r="O207" s="449"/>
      <c r="P207" s="379"/>
      <c r="Q207" s="379"/>
      <c r="R207" s="379"/>
      <c r="S207" s="379"/>
      <c r="T207" s="379"/>
    </row>
    <row r="208" spans="1:41" s="470" customFormat="1" ht="15" customHeight="1" thickBot="1" x14ac:dyDescent="0.25">
      <c r="A208" s="984"/>
      <c r="B208" s="725" t="s">
        <v>323</v>
      </c>
      <c r="C208" s="742"/>
      <c r="D208" s="742"/>
      <c r="E208" s="742">
        <f>'6. sz.melléklet'!E56</f>
        <v>4699000</v>
      </c>
      <c r="F208" s="742"/>
      <c r="G208" s="742"/>
      <c r="H208" s="742"/>
      <c r="I208" s="985"/>
      <c r="J208" s="985"/>
      <c r="K208" s="985"/>
      <c r="L208" s="986"/>
      <c r="M208" s="985"/>
      <c r="N208" s="743">
        <f>SUM(C208:M208)</f>
        <v>4699000</v>
      </c>
      <c r="O208" s="726"/>
      <c r="P208" s="727"/>
      <c r="Q208" s="727"/>
      <c r="R208" s="727"/>
      <c r="S208" s="727"/>
      <c r="T208" s="727"/>
      <c r="U208" s="727"/>
      <c r="V208" s="727"/>
      <c r="W208" s="727"/>
      <c r="X208" s="727"/>
      <c r="Y208" s="727"/>
      <c r="Z208" s="727"/>
      <c r="AA208" s="727"/>
      <c r="AB208" s="727"/>
      <c r="AC208" s="727"/>
      <c r="AD208" s="727"/>
      <c r="AE208" s="727"/>
      <c r="AF208" s="727"/>
      <c r="AG208" s="727"/>
      <c r="AH208" s="727"/>
      <c r="AI208" s="727"/>
      <c r="AJ208" s="727"/>
      <c r="AK208" s="727"/>
      <c r="AL208" s="727"/>
      <c r="AM208" s="727"/>
      <c r="AN208" s="727"/>
      <c r="AO208" s="727"/>
    </row>
    <row r="209" spans="1:41" ht="15" customHeight="1" x14ac:dyDescent="0.2">
      <c r="A209" s="446" t="s">
        <v>246</v>
      </c>
      <c r="B209" s="445" t="s">
        <v>1</v>
      </c>
      <c r="C209" s="1275"/>
      <c r="D209" s="748"/>
      <c r="E209" s="748"/>
      <c r="F209" s="748"/>
      <c r="G209" s="748"/>
      <c r="H209" s="748"/>
      <c r="I209" s="806"/>
      <c r="J209" s="806"/>
      <c r="K209" s="806"/>
      <c r="L209" s="807"/>
      <c r="M209" s="806"/>
      <c r="N209" s="808"/>
      <c r="O209" s="449"/>
      <c r="P209" s="379"/>
      <c r="Q209" s="379"/>
      <c r="R209" s="379"/>
      <c r="S209" s="379"/>
      <c r="T209" s="379"/>
    </row>
    <row r="210" spans="1:41" s="447" customFormat="1" ht="15" customHeight="1" thickBot="1" x14ac:dyDescent="0.25">
      <c r="A210" s="376"/>
      <c r="B210" s="374" t="s">
        <v>324</v>
      </c>
      <c r="C210" s="805"/>
      <c r="D210" s="731"/>
      <c r="E210" s="731">
        <f>SUM('6. sz.melléklet'!E58)</f>
        <v>18384000</v>
      </c>
      <c r="F210" s="731"/>
      <c r="G210" s="731"/>
      <c r="H210" s="731"/>
      <c r="I210" s="801"/>
      <c r="J210" s="801"/>
      <c r="K210" s="801"/>
      <c r="L210" s="803"/>
      <c r="M210" s="801"/>
      <c r="N210" s="795">
        <f>SUM(C210:M210)</f>
        <v>18384000</v>
      </c>
      <c r="O210" s="449"/>
      <c r="P210" s="379"/>
      <c r="Q210" s="379"/>
      <c r="R210" s="379"/>
      <c r="S210" s="379"/>
      <c r="T210" s="379"/>
      <c r="U210" s="379"/>
      <c r="V210" s="379"/>
      <c r="W210" s="379"/>
      <c r="X210" s="379"/>
      <c r="Y210" s="379"/>
      <c r="Z210" s="379"/>
      <c r="AA210" s="379"/>
      <c r="AB210" s="379"/>
      <c r="AC210" s="379"/>
      <c r="AD210" s="379"/>
      <c r="AE210" s="379"/>
      <c r="AF210" s="379"/>
      <c r="AG210" s="379"/>
      <c r="AH210" s="379"/>
      <c r="AI210" s="379"/>
      <c r="AJ210" s="379"/>
      <c r="AK210" s="379"/>
      <c r="AL210" s="379"/>
      <c r="AM210" s="379"/>
      <c r="AN210" s="379"/>
    </row>
    <row r="211" spans="1:41" ht="15" customHeight="1" x14ac:dyDescent="0.2">
      <c r="A211" s="446"/>
      <c r="B211" s="445" t="s">
        <v>325</v>
      </c>
      <c r="C211" s="1275"/>
      <c r="D211" s="748"/>
      <c r="E211" s="748">
        <f>SUM('6. sz.melléklet'!E59)</f>
        <v>18384000</v>
      </c>
      <c r="F211" s="748"/>
      <c r="G211" s="748"/>
      <c r="H211" s="748"/>
      <c r="I211" s="806"/>
      <c r="J211" s="806"/>
      <c r="K211" s="806"/>
      <c r="L211" s="807"/>
      <c r="M211" s="806"/>
      <c r="N211" s="808">
        <f>SUM(C211:M211)</f>
        <v>18384000</v>
      </c>
      <c r="O211" s="449"/>
      <c r="P211" s="379"/>
      <c r="Q211" s="379"/>
      <c r="R211" s="379"/>
      <c r="S211" s="379"/>
      <c r="T211" s="379"/>
    </row>
    <row r="212" spans="1:41" s="470" customFormat="1" ht="15" customHeight="1" thickBot="1" x14ac:dyDescent="0.25">
      <c r="A212" s="984"/>
      <c r="B212" s="725" t="s">
        <v>323</v>
      </c>
      <c r="C212" s="1301"/>
      <c r="D212" s="742"/>
      <c r="E212" s="742">
        <f>'6. sz.melléklet'!E60</f>
        <v>19931630</v>
      </c>
      <c r="F212" s="742"/>
      <c r="G212" s="742"/>
      <c r="H212" s="742"/>
      <c r="I212" s="985"/>
      <c r="J212" s="985"/>
      <c r="K212" s="985"/>
      <c r="L212" s="986"/>
      <c r="M212" s="985"/>
      <c r="N212" s="743">
        <f>SUM(C212:M212)</f>
        <v>19931630</v>
      </c>
      <c r="O212" s="726"/>
      <c r="P212" s="727"/>
      <c r="Q212" s="727"/>
      <c r="R212" s="727"/>
      <c r="S212" s="727"/>
      <c r="T212" s="727"/>
      <c r="U212" s="727"/>
      <c r="V212" s="727"/>
      <c r="W212" s="727"/>
      <c r="X212" s="727"/>
      <c r="Y212" s="727"/>
      <c r="Z212" s="727"/>
      <c r="AA212" s="727"/>
      <c r="AB212" s="727"/>
      <c r="AC212" s="727"/>
      <c r="AD212" s="727"/>
      <c r="AE212" s="727"/>
      <c r="AF212" s="727"/>
      <c r="AG212" s="727"/>
      <c r="AH212" s="727"/>
      <c r="AI212" s="727"/>
      <c r="AJ212" s="727"/>
      <c r="AK212" s="727"/>
      <c r="AL212" s="727"/>
      <c r="AM212" s="727"/>
      <c r="AN212" s="727"/>
      <c r="AO212" s="727"/>
    </row>
    <row r="213" spans="1:41" x14ac:dyDescent="0.2">
      <c r="A213" s="446" t="s">
        <v>247</v>
      </c>
      <c r="B213" s="445" t="s">
        <v>458</v>
      </c>
      <c r="C213" s="748"/>
      <c r="D213" s="748"/>
      <c r="E213" s="748"/>
      <c r="F213" s="748"/>
      <c r="G213" s="748"/>
      <c r="H213" s="748"/>
      <c r="I213" s="806"/>
      <c r="J213" s="806"/>
      <c r="K213" s="806"/>
      <c r="L213" s="807"/>
      <c r="M213" s="806"/>
      <c r="N213" s="808"/>
      <c r="O213" s="449"/>
      <c r="P213" s="379"/>
      <c r="Q213" s="379"/>
      <c r="R213" s="379"/>
      <c r="S213" s="379"/>
      <c r="T213" s="379"/>
    </row>
    <row r="214" spans="1:41" s="447" customFormat="1" ht="15" customHeight="1" thickBot="1" x14ac:dyDescent="0.25">
      <c r="A214" s="376"/>
      <c r="B214" s="374" t="s">
        <v>324</v>
      </c>
      <c r="C214" s="731"/>
      <c r="D214" s="731"/>
      <c r="E214" s="731">
        <f>SUM('6. sz.melléklet'!E62)</f>
        <v>4598000</v>
      </c>
      <c r="F214" s="731"/>
      <c r="G214" s="731"/>
      <c r="H214" s="731"/>
      <c r="I214" s="801"/>
      <c r="J214" s="801"/>
      <c r="K214" s="801"/>
      <c r="L214" s="803"/>
      <c r="M214" s="801"/>
      <c r="N214" s="795">
        <f>SUM(C214:M214)</f>
        <v>4598000</v>
      </c>
      <c r="O214" s="449"/>
      <c r="P214" s="379"/>
      <c r="Q214" s="379"/>
      <c r="R214" s="379"/>
      <c r="S214" s="379"/>
      <c r="T214" s="379"/>
      <c r="U214" s="379"/>
      <c r="V214" s="379"/>
      <c r="W214" s="379"/>
      <c r="X214" s="379"/>
      <c r="Y214" s="379"/>
      <c r="Z214" s="379"/>
      <c r="AA214" s="379"/>
      <c r="AB214" s="379"/>
      <c r="AC214" s="379"/>
      <c r="AD214" s="379"/>
      <c r="AE214" s="379"/>
      <c r="AF214" s="379"/>
      <c r="AG214" s="379"/>
      <c r="AH214" s="379"/>
      <c r="AI214" s="379"/>
      <c r="AJ214" s="379"/>
      <c r="AK214" s="379"/>
      <c r="AL214" s="379"/>
      <c r="AM214" s="379"/>
      <c r="AN214" s="379"/>
    </row>
    <row r="215" spans="1:41" ht="15" customHeight="1" x14ac:dyDescent="0.2">
      <c r="A215" s="446"/>
      <c r="B215" s="445" t="s">
        <v>325</v>
      </c>
      <c r="C215" s="748"/>
      <c r="D215" s="748"/>
      <c r="E215" s="748">
        <f>SUM('6. sz.melléklet'!E63)</f>
        <v>4598000</v>
      </c>
      <c r="F215" s="748"/>
      <c r="G215" s="748"/>
      <c r="H215" s="748"/>
      <c r="I215" s="806"/>
      <c r="J215" s="806"/>
      <c r="K215" s="806"/>
      <c r="L215" s="807"/>
      <c r="M215" s="806"/>
      <c r="N215" s="808">
        <f>SUM(C215:M215)</f>
        <v>4598000</v>
      </c>
      <c r="O215" s="449"/>
      <c r="P215" s="379"/>
      <c r="Q215" s="379"/>
      <c r="R215" s="379"/>
      <c r="S215" s="379"/>
      <c r="T215" s="379"/>
    </row>
    <row r="216" spans="1:41" s="470" customFormat="1" ht="15" customHeight="1" thickBot="1" x14ac:dyDescent="0.25">
      <c r="A216" s="984"/>
      <c r="B216" s="725" t="s">
        <v>323</v>
      </c>
      <c r="C216" s="742"/>
      <c r="D216" s="742"/>
      <c r="E216" s="742">
        <f>'6. sz.melléklet'!E64</f>
        <v>1196375</v>
      </c>
      <c r="F216" s="742"/>
      <c r="G216" s="742"/>
      <c r="H216" s="742"/>
      <c r="I216" s="985"/>
      <c r="J216" s="985"/>
      <c r="K216" s="985"/>
      <c r="L216" s="986"/>
      <c r="M216" s="985"/>
      <c r="N216" s="743">
        <f>SUM(C216:M216)</f>
        <v>1196375</v>
      </c>
      <c r="O216" s="726"/>
      <c r="P216" s="727"/>
      <c r="Q216" s="727"/>
      <c r="R216" s="727"/>
      <c r="S216" s="727"/>
      <c r="T216" s="727"/>
      <c r="U216" s="727"/>
      <c r="V216" s="727"/>
      <c r="W216" s="727"/>
      <c r="X216" s="727"/>
      <c r="Y216" s="727"/>
      <c r="Z216" s="727"/>
      <c r="AA216" s="727"/>
      <c r="AB216" s="727"/>
      <c r="AC216" s="727"/>
      <c r="AD216" s="727"/>
      <c r="AE216" s="727"/>
      <c r="AF216" s="727"/>
      <c r="AG216" s="727"/>
      <c r="AH216" s="727"/>
      <c r="AI216" s="727"/>
      <c r="AJ216" s="727"/>
      <c r="AK216" s="727"/>
      <c r="AL216" s="727"/>
      <c r="AM216" s="727"/>
      <c r="AN216" s="727"/>
      <c r="AO216" s="727"/>
    </row>
    <row r="217" spans="1:41" ht="27.75" customHeight="1" x14ac:dyDescent="0.2">
      <c r="A217" s="446" t="s">
        <v>217</v>
      </c>
      <c r="B217" s="445" t="s">
        <v>261</v>
      </c>
      <c r="C217" s="748"/>
      <c r="D217" s="748"/>
      <c r="E217" s="748"/>
      <c r="F217" s="748"/>
      <c r="G217" s="748"/>
      <c r="H217" s="748"/>
      <c r="I217" s="806"/>
      <c r="J217" s="806"/>
      <c r="K217" s="806"/>
      <c r="L217" s="807"/>
      <c r="M217" s="806"/>
      <c r="N217" s="808"/>
      <c r="O217" s="449"/>
      <c r="P217" s="379"/>
      <c r="Q217" s="379"/>
      <c r="R217" s="379"/>
      <c r="S217" s="379"/>
      <c r="T217" s="379"/>
    </row>
    <row r="218" spans="1:41" s="447" customFormat="1" ht="15" customHeight="1" thickBot="1" x14ac:dyDescent="0.25">
      <c r="A218" s="376"/>
      <c r="B218" s="374" t="s">
        <v>324</v>
      </c>
      <c r="C218" s="731">
        <f>SUM('16.sz. melléklet'!C19)</f>
        <v>45556000</v>
      </c>
      <c r="D218" s="731">
        <f>SUM('16.sz. melléklet'!D19)</f>
        <v>8701000</v>
      </c>
      <c r="E218" s="731">
        <f>SUM('16.sz. melléklet'!E19)</f>
        <v>13574000</v>
      </c>
      <c r="F218" s="731"/>
      <c r="G218" s="731"/>
      <c r="H218" s="731">
        <f>SUM('16.sz. melléklet'!F19)</f>
        <v>2670000</v>
      </c>
      <c r="I218" s="801"/>
      <c r="J218" s="801"/>
      <c r="K218" s="801"/>
      <c r="L218" s="803"/>
      <c r="M218" s="801"/>
      <c r="N218" s="795">
        <f>SUM(C218:M218)</f>
        <v>70501000</v>
      </c>
      <c r="O218" s="449"/>
      <c r="P218" s="379"/>
      <c r="Q218" s="379"/>
      <c r="R218" s="379"/>
      <c r="S218" s="379"/>
      <c r="T218" s="379"/>
      <c r="U218" s="379"/>
      <c r="V218" s="379"/>
      <c r="W218" s="379"/>
      <c r="X218" s="379"/>
      <c r="Y218" s="379"/>
      <c r="Z218" s="379"/>
      <c r="AA218" s="379"/>
      <c r="AB218" s="379"/>
      <c r="AC218" s="379"/>
      <c r="AD218" s="379"/>
      <c r="AE218" s="379"/>
      <c r="AF218" s="379"/>
      <c r="AG218" s="379"/>
      <c r="AH218" s="379"/>
      <c r="AI218" s="379"/>
      <c r="AJ218" s="379"/>
      <c r="AK218" s="379"/>
      <c r="AL218" s="379"/>
      <c r="AM218" s="379"/>
      <c r="AN218" s="379"/>
    </row>
    <row r="219" spans="1:41" ht="15" customHeight="1" x14ac:dyDescent="0.2">
      <c r="A219" s="446"/>
      <c r="B219" s="445" t="s">
        <v>325</v>
      </c>
      <c r="C219" s="748">
        <f>SUM('16.sz. melléklet'!C20)</f>
        <v>52674900</v>
      </c>
      <c r="D219" s="748">
        <f>SUM('16.sz. melléklet'!D20)</f>
        <v>9860238</v>
      </c>
      <c r="E219" s="748">
        <f>SUM('16.sz. melléklet'!E20)</f>
        <v>13574000</v>
      </c>
      <c r="F219" s="748"/>
      <c r="G219" s="748"/>
      <c r="H219" s="748">
        <f>SUM('16.sz. melléklet'!F20)</f>
        <v>9670000</v>
      </c>
      <c r="I219" s="806"/>
      <c r="J219" s="806"/>
      <c r="K219" s="806"/>
      <c r="L219" s="807"/>
      <c r="M219" s="806"/>
      <c r="N219" s="808">
        <f>SUM(C219:M219)</f>
        <v>85779138</v>
      </c>
      <c r="O219" s="449"/>
      <c r="P219" s="379"/>
      <c r="Q219" s="379"/>
      <c r="R219" s="379"/>
      <c r="S219" s="379"/>
      <c r="T219" s="379"/>
    </row>
    <row r="220" spans="1:41" s="470" customFormat="1" ht="15" customHeight="1" thickBot="1" x14ac:dyDescent="0.25">
      <c r="A220" s="984"/>
      <c r="B220" s="725" t="s">
        <v>323</v>
      </c>
      <c r="C220" s="742">
        <f>'16.sz. melléklet'!C21</f>
        <v>51019335</v>
      </c>
      <c r="D220" s="742">
        <f>'16.sz. melléklet'!D21</f>
        <v>9063528</v>
      </c>
      <c r="E220" s="742">
        <f>'16.sz. melléklet'!E21</f>
        <v>12550035</v>
      </c>
      <c r="F220" s="742"/>
      <c r="G220" s="742"/>
      <c r="H220" s="742">
        <f>'16.sz. melléklet'!F21</f>
        <v>6900554</v>
      </c>
      <c r="I220" s="985"/>
      <c r="J220" s="985"/>
      <c r="K220" s="985"/>
      <c r="L220" s="986"/>
      <c r="M220" s="985"/>
      <c r="N220" s="743">
        <f>SUM(C220:M220)</f>
        <v>79533452</v>
      </c>
      <c r="O220" s="726"/>
      <c r="P220" s="727"/>
      <c r="Q220" s="727"/>
      <c r="R220" s="727"/>
      <c r="S220" s="727"/>
      <c r="T220" s="727"/>
      <c r="U220" s="727"/>
      <c r="V220" s="727"/>
      <c r="W220" s="727"/>
      <c r="X220" s="727"/>
      <c r="Y220" s="727"/>
      <c r="Z220" s="727"/>
      <c r="AA220" s="727"/>
      <c r="AB220" s="727"/>
      <c r="AC220" s="727"/>
      <c r="AD220" s="727"/>
      <c r="AE220" s="727"/>
      <c r="AF220" s="727"/>
      <c r="AG220" s="727"/>
      <c r="AH220" s="727"/>
      <c r="AI220" s="727"/>
      <c r="AJ220" s="727"/>
      <c r="AK220" s="727"/>
      <c r="AL220" s="727"/>
      <c r="AM220" s="727"/>
      <c r="AN220" s="727"/>
      <c r="AO220" s="727"/>
    </row>
    <row r="221" spans="1:41" ht="15" customHeight="1" x14ac:dyDescent="0.2">
      <c r="A221" s="446" t="s">
        <v>228</v>
      </c>
      <c r="B221" s="445" t="s">
        <v>229</v>
      </c>
      <c r="C221" s="748"/>
      <c r="D221" s="748"/>
      <c r="E221" s="748"/>
      <c r="F221" s="748"/>
      <c r="G221" s="748"/>
      <c r="H221" s="748"/>
      <c r="I221" s="806"/>
      <c r="J221" s="806"/>
      <c r="K221" s="806"/>
      <c r="L221" s="807"/>
      <c r="M221" s="806"/>
      <c r="N221" s="808"/>
      <c r="O221" s="449"/>
      <c r="P221" s="379"/>
      <c r="Q221" s="379"/>
      <c r="R221" s="379"/>
      <c r="S221" s="379"/>
      <c r="T221" s="379"/>
    </row>
    <row r="222" spans="1:41" s="447" customFormat="1" ht="15" customHeight="1" thickBot="1" x14ac:dyDescent="0.25">
      <c r="A222" s="376"/>
      <c r="B222" s="374" t="s">
        <v>324</v>
      </c>
      <c r="C222" s="731"/>
      <c r="D222" s="731"/>
      <c r="E222" s="731">
        <f>SUM('6. sz.melléklet'!E66)</f>
        <v>1702000</v>
      </c>
      <c r="F222" s="731"/>
      <c r="G222" s="731"/>
      <c r="H222" s="731"/>
      <c r="I222" s="801"/>
      <c r="J222" s="801"/>
      <c r="K222" s="801"/>
      <c r="L222" s="803"/>
      <c r="M222" s="801"/>
      <c r="N222" s="795">
        <f>SUM(C222:M222)</f>
        <v>1702000</v>
      </c>
      <c r="O222" s="449"/>
      <c r="P222" s="379"/>
      <c r="Q222" s="379"/>
      <c r="R222" s="379"/>
      <c r="S222" s="379"/>
      <c r="T222" s="379"/>
      <c r="U222" s="379"/>
      <c r="V222" s="379"/>
      <c r="W222" s="379"/>
      <c r="X222" s="379"/>
      <c r="Y222" s="379"/>
      <c r="Z222" s="379"/>
      <c r="AA222" s="379"/>
      <c r="AB222" s="379"/>
      <c r="AC222" s="379"/>
      <c r="AD222" s="379"/>
      <c r="AE222" s="379"/>
      <c r="AF222" s="379"/>
      <c r="AG222" s="379"/>
      <c r="AH222" s="379"/>
      <c r="AI222" s="379"/>
      <c r="AJ222" s="379"/>
      <c r="AK222" s="379"/>
      <c r="AL222" s="379"/>
      <c r="AM222" s="379"/>
      <c r="AN222" s="379"/>
    </row>
    <row r="223" spans="1:41" ht="15" customHeight="1" x14ac:dyDescent="0.2">
      <c r="A223" s="446"/>
      <c r="B223" s="445" t="s">
        <v>325</v>
      </c>
      <c r="C223" s="748"/>
      <c r="D223" s="748"/>
      <c r="E223" s="731">
        <f>SUM('6. sz.melléklet'!E67)</f>
        <v>2302000</v>
      </c>
      <c r="F223" s="748"/>
      <c r="G223" s="748"/>
      <c r="H223" s="748">
        <f>'6. sz.melléklet'!H67</f>
        <v>443611</v>
      </c>
      <c r="I223" s="806"/>
      <c r="J223" s="806"/>
      <c r="K223" s="806"/>
      <c r="L223" s="807"/>
      <c r="M223" s="806"/>
      <c r="N223" s="808">
        <f>SUM(C223:M223)</f>
        <v>2745611</v>
      </c>
      <c r="O223" s="449"/>
      <c r="P223" s="379"/>
      <c r="Q223" s="379"/>
      <c r="R223" s="379"/>
      <c r="S223" s="379"/>
      <c r="T223" s="379"/>
    </row>
    <row r="224" spans="1:41" s="470" customFormat="1" ht="15" customHeight="1" thickBot="1" x14ac:dyDescent="0.25">
      <c r="A224" s="984"/>
      <c r="B224" s="725" t="s">
        <v>323</v>
      </c>
      <c r="C224" s="742"/>
      <c r="D224" s="742"/>
      <c r="E224" s="742">
        <f>'6. sz.melléklet'!E68</f>
        <v>1287838</v>
      </c>
      <c r="F224" s="742"/>
      <c r="G224" s="742"/>
      <c r="H224" s="742"/>
      <c r="I224" s="985"/>
      <c r="J224" s="985"/>
      <c r="K224" s="985"/>
      <c r="L224" s="986"/>
      <c r="M224" s="985"/>
      <c r="N224" s="743">
        <f>SUM(C224:M224)</f>
        <v>1287838</v>
      </c>
      <c r="O224" s="726"/>
      <c r="P224" s="727"/>
      <c r="Q224" s="727"/>
      <c r="R224" s="727"/>
      <c r="S224" s="727"/>
      <c r="T224" s="727"/>
      <c r="U224" s="727"/>
      <c r="V224" s="727"/>
      <c r="W224" s="727"/>
      <c r="X224" s="727"/>
      <c r="Y224" s="727"/>
      <c r="Z224" s="727"/>
      <c r="AA224" s="727"/>
      <c r="AB224" s="727"/>
      <c r="AC224" s="727"/>
      <c r="AD224" s="727"/>
      <c r="AE224" s="727"/>
      <c r="AF224" s="727"/>
      <c r="AG224" s="727"/>
      <c r="AH224" s="727"/>
      <c r="AI224" s="727"/>
      <c r="AJ224" s="727"/>
      <c r="AK224" s="727"/>
      <c r="AL224" s="727"/>
      <c r="AM224" s="727"/>
      <c r="AN224" s="727"/>
      <c r="AO224" s="727"/>
    </row>
    <row r="225" spans="1:41" ht="25.5" x14ac:dyDescent="0.2">
      <c r="A225" s="446" t="s">
        <v>230</v>
      </c>
      <c r="B225" s="445" t="s">
        <v>86</v>
      </c>
      <c r="C225" s="748"/>
      <c r="D225" s="748"/>
      <c r="E225" s="748"/>
      <c r="F225" s="748"/>
      <c r="G225" s="748"/>
      <c r="H225" s="748"/>
      <c r="I225" s="806"/>
      <c r="J225" s="806"/>
      <c r="K225" s="806"/>
      <c r="L225" s="807"/>
      <c r="M225" s="806"/>
      <c r="N225" s="808"/>
      <c r="O225" s="449"/>
      <c r="P225" s="379"/>
      <c r="Q225" s="379"/>
      <c r="R225" s="379"/>
      <c r="S225" s="379"/>
      <c r="T225" s="379"/>
    </row>
    <row r="226" spans="1:41" s="447" customFormat="1" ht="15" customHeight="1" thickBot="1" x14ac:dyDescent="0.25">
      <c r="A226" s="376"/>
      <c r="B226" s="374" t="s">
        <v>324</v>
      </c>
      <c r="C226" s="731"/>
      <c r="D226" s="731"/>
      <c r="E226" s="731">
        <f>SUM('6. sz.melléklet'!E70)</f>
        <v>23838000</v>
      </c>
      <c r="F226" s="731"/>
      <c r="G226" s="731"/>
      <c r="H226" s="731">
        <f>SUM('6. sz.melléklet'!H70)</f>
        <v>400000</v>
      </c>
      <c r="I226" s="801"/>
      <c r="J226" s="801"/>
      <c r="K226" s="801"/>
      <c r="L226" s="803"/>
      <c r="M226" s="801"/>
      <c r="N226" s="795">
        <f>SUM(C226:M226)</f>
        <v>24238000</v>
      </c>
      <c r="O226" s="449"/>
      <c r="P226" s="379"/>
      <c r="Q226" s="379"/>
      <c r="R226" s="379"/>
      <c r="S226" s="379"/>
      <c r="T226" s="379"/>
      <c r="U226" s="379"/>
      <c r="V226" s="379"/>
      <c r="W226" s="379"/>
      <c r="X226" s="379"/>
      <c r="Y226" s="379"/>
      <c r="Z226" s="379"/>
      <c r="AA226" s="379"/>
      <c r="AB226" s="379"/>
      <c r="AC226" s="379"/>
      <c r="AD226" s="379"/>
      <c r="AE226" s="379"/>
      <c r="AF226" s="379"/>
      <c r="AG226" s="379"/>
      <c r="AH226" s="379"/>
      <c r="AI226" s="379"/>
      <c r="AJ226" s="379"/>
      <c r="AK226" s="379"/>
      <c r="AL226" s="379"/>
      <c r="AM226" s="379"/>
      <c r="AN226" s="379"/>
    </row>
    <row r="227" spans="1:41" ht="15" customHeight="1" x14ac:dyDescent="0.2">
      <c r="A227" s="446"/>
      <c r="B227" s="445" t="s">
        <v>325</v>
      </c>
      <c r="C227" s="748"/>
      <c r="D227" s="748"/>
      <c r="E227" s="748">
        <f>SUM('6. sz.melléklet'!E71)</f>
        <v>30450741</v>
      </c>
      <c r="F227" s="748"/>
      <c r="G227" s="748"/>
      <c r="H227" s="731">
        <f>SUM('6. sz.melléklet'!H71)</f>
        <v>400000</v>
      </c>
      <c r="I227" s="806"/>
      <c r="J227" s="806"/>
      <c r="K227" s="806"/>
      <c r="L227" s="807"/>
      <c r="M227" s="806"/>
      <c r="N227" s="808">
        <f>SUM(C227:M227)</f>
        <v>30850741</v>
      </c>
      <c r="O227" s="449"/>
      <c r="P227" s="379"/>
      <c r="Q227" s="379"/>
      <c r="R227" s="379"/>
      <c r="S227" s="379"/>
      <c r="T227" s="379"/>
    </row>
    <row r="228" spans="1:41" s="470" customFormat="1" ht="15" customHeight="1" thickBot="1" x14ac:dyDescent="0.25">
      <c r="A228" s="984"/>
      <c r="B228" s="725" t="s">
        <v>323</v>
      </c>
      <c r="C228" s="742"/>
      <c r="D228" s="742"/>
      <c r="E228" s="742">
        <f>'6. sz.melléklet'!E72</f>
        <v>28596674</v>
      </c>
      <c r="F228" s="742"/>
      <c r="G228" s="742"/>
      <c r="H228" s="742"/>
      <c r="I228" s="985"/>
      <c r="J228" s="985"/>
      <c r="K228" s="985"/>
      <c r="L228" s="986"/>
      <c r="M228" s="985"/>
      <c r="N228" s="743">
        <f>SUM(C228:M228)</f>
        <v>28596674</v>
      </c>
      <c r="O228" s="726"/>
      <c r="P228" s="727"/>
      <c r="Q228" s="727"/>
      <c r="R228" s="727"/>
      <c r="S228" s="727"/>
      <c r="T228" s="727"/>
      <c r="U228" s="727"/>
      <c r="V228" s="727"/>
      <c r="W228" s="727"/>
      <c r="X228" s="727"/>
      <c r="Y228" s="727"/>
      <c r="Z228" s="727"/>
      <c r="AA228" s="727"/>
      <c r="AB228" s="727"/>
      <c r="AC228" s="727"/>
      <c r="AD228" s="727"/>
      <c r="AE228" s="727"/>
      <c r="AF228" s="727"/>
      <c r="AG228" s="727"/>
      <c r="AH228" s="727"/>
      <c r="AI228" s="727"/>
      <c r="AJ228" s="727"/>
      <c r="AK228" s="727"/>
      <c r="AL228" s="727"/>
      <c r="AM228" s="727"/>
      <c r="AN228" s="727"/>
      <c r="AO228" s="727"/>
    </row>
    <row r="229" spans="1:41" ht="25.5" x14ac:dyDescent="0.2">
      <c r="A229" s="446" t="s">
        <v>231</v>
      </c>
      <c r="B229" s="445" t="s">
        <v>88</v>
      </c>
      <c r="C229" s="748"/>
      <c r="D229" s="748"/>
      <c r="E229" s="748"/>
      <c r="F229" s="748"/>
      <c r="G229" s="748"/>
      <c r="H229" s="748"/>
      <c r="I229" s="806"/>
      <c r="J229" s="806"/>
      <c r="K229" s="806"/>
      <c r="L229" s="807"/>
      <c r="M229" s="806"/>
      <c r="N229" s="808"/>
      <c r="O229" s="449"/>
      <c r="P229" s="379"/>
      <c r="Q229" s="379"/>
      <c r="R229" s="379"/>
      <c r="S229" s="379"/>
      <c r="T229" s="379"/>
    </row>
    <row r="230" spans="1:41" s="447" customFormat="1" ht="15" customHeight="1" thickBot="1" x14ac:dyDescent="0.25">
      <c r="A230" s="376"/>
      <c r="B230" s="374" t="s">
        <v>324</v>
      </c>
      <c r="C230" s="731">
        <f>SUM('6. sz.melléklet'!C74)</f>
        <v>9126000</v>
      </c>
      <c r="D230" s="731">
        <f>SUM('6. sz.melléklet'!D74)</f>
        <v>1683000</v>
      </c>
      <c r="E230" s="731">
        <f>SUM('6. sz.melléklet'!E74)</f>
        <v>1998000</v>
      </c>
      <c r="F230" s="731"/>
      <c r="G230" s="731"/>
      <c r="H230" s="731">
        <f>SUM('6. sz.melléklet'!H74)</f>
        <v>300000</v>
      </c>
      <c r="I230" s="801"/>
      <c r="J230" s="801"/>
      <c r="K230" s="801"/>
      <c r="L230" s="803"/>
      <c r="M230" s="801"/>
      <c r="N230" s="795">
        <f>SUM(C230:M230)</f>
        <v>13107000</v>
      </c>
      <c r="O230" s="449"/>
      <c r="P230" s="379"/>
      <c r="Q230" s="379"/>
      <c r="R230" s="379"/>
      <c r="S230" s="379"/>
      <c r="T230" s="379"/>
      <c r="U230" s="379"/>
      <c r="V230" s="379"/>
      <c r="W230" s="379"/>
      <c r="X230" s="379"/>
      <c r="Y230" s="379"/>
      <c r="Z230" s="379"/>
      <c r="AA230" s="379"/>
      <c r="AB230" s="379"/>
      <c r="AC230" s="379"/>
      <c r="AD230" s="379"/>
      <c r="AE230" s="379"/>
      <c r="AF230" s="379"/>
      <c r="AG230" s="379"/>
      <c r="AH230" s="379"/>
      <c r="AI230" s="379"/>
      <c r="AJ230" s="379"/>
      <c r="AK230" s="379"/>
      <c r="AL230" s="379"/>
      <c r="AM230" s="379"/>
      <c r="AN230" s="379"/>
    </row>
    <row r="231" spans="1:41" ht="15" customHeight="1" x14ac:dyDescent="0.2">
      <c r="A231" s="446"/>
      <c r="B231" s="445" t="s">
        <v>325</v>
      </c>
      <c r="C231" s="748">
        <f>SUM('6. sz.melléklet'!C75)</f>
        <v>9626000</v>
      </c>
      <c r="D231" s="748">
        <f>SUM('6. sz.melléklet'!D75)</f>
        <v>1759500</v>
      </c>
      <c r="E231" s="748">
        <f>SUM('6. sz.melléklet'!E75)</f>
        <v>1998000</v>
      </c>
      <c r="F231" s="748"/>
      <c r="G231" s="748"/>
      <c r="H231" s="748">
        <f>SUM('6. sz.melléklet'!H75)</f>
        <v>300000</v>
      </c>
      <c r="I231" s="806"/>
      <c r="J231" s="806"/>
      <c r="K231" s="806"/>
      <c r="L231" s="807"/>
      <c r="M231" s="806"/>
      <c r="N231" s="808">
        <f>SUM(C231:M231)</f>
        <v>13683500</v>
      </c>
      <c r="O231" s="449"/>
      <c r="P231" s="379"/>
      <c r="Q231" s="379"/>
      <c r="R231" s="379"/>
      <c r="S231" s="379"/>
      <c r="T231" s="379"/>
    </row>
    <row r="232" spans="1:41" s="470" customFormat="1" ht="15" customHeight="1" thickBot="1" x14ac:dyDescent="0.25">
      <c r="A232" s="984"/>
      <c r="B232" s="725" t="s">
        <v>323</v>
      </c>
      <c r="C232" s="742">
        <f>'6. sz.melléklet'!C76</f>
        <v>10569744</v>
      </c>
      <c r="D232" s="742">
        <f>'6. sz.melléklet'!D76</f>
        <v>1613705</v>
      </c>
      <c r="E232" s="742">
        <f>'6. sz.melléklet'!E76</f>
        <v>1388736</v>
      </c>
      <c r="F232" s="742"/>
      <c r="G232" s="742"/>
      <c r="H232" s="742"/>
      <c r="I232" s="985"/>
      <c r="J232" s="985"/>
      <c r="K232" s="985"/>
      <c r="L232" s="986"/>
      <c r="M232" s="985"/>
      <c r="N232" s="743">
        <f>SUM(C232:M232)</f>
        <v>13572185</v>
      </c>
      <c r="O232" s="726"/>
      <c r="P232" s="727"/>
      <c r="Q232" s="727"/>
      <c r="R232" s="727"/>
      <c r="S232" s="727"/>
      <c r="T232" s="727"/>
      <c r="U232" s="727"/>
      <c r="V232" s="727"/>
      <c r="W232" s="727"/>
      <c r="X232" s="727"/>
      <c r="Y232" s="727"/>
      <c r="Z232" s="727"/>
      <c r="AA232" s="727"/>
      <c r="AB232" s="727"/>
      <c r="AC232" s="727"/>
      <c r="AD232" s="727"/>
      <c r="AE232" s="727"/>
      <c r="AF232" s="727"/>
      <c r="AG232" s="727"/>
      <c r="AH232" s="727"/>
      <c r="AI232" s="727"/>
      <c r="AJ232" s="727"/>
      <c r="AK232" s="727"/>
      <c r="AL232" s="727"/>
      <c r="AM232" s="727"/>
      <c r="AN232" s="727"/>
      <c r="AO232" s="727"/>
    </row>
    <row r="233" spans="1:41" ht="25.5" x14ac:dyDescent="0.2">
      <c r="A233" s="446" t="s">
        <v>232</v>
      </c>
      <c r="B233" s="445" t="s">
        <v>87</v>
      </c>
      <c r="C233" s="748"/>
      <c r="D233" s="748"/>
      <c r="E233" s="748"/>
      <c r="F233" s="748"/>
      <c r="G233" s="748"/>
      <c r="H233" s="748"/>
      <c r="I233" s="806"/>
      <c r="J233" s="806"/>
      <c r="K233" s="806"/>
      <c r="L233" s="807"/>
      <c r="M233" s="806"/>
      <c r="N233" s="808"/>
      <c r="O233" s="449"/>
      <c r="P233" s="379"/>
      <c r="Q233" s="379"/>
      <c r="R233" s="379"/>
      <c r="S233" s="379"/>
      <c r="T233" s="379"/>
    </row>
    <row r="234" spans="1:41" s="447" customFormat="1" ht="15" customHeight="1" thickBot="1" x14ac:dyDescent="0.25">
      <c r="A234" s="376"/>
      <c r="B234" s="374" t="s">
        <v>324</v>
      </c>
      <c r="C234" s="731">
        <f>SUM('6. sz.melléklet'!C78)</f>
        <v>447000</v>
      </c>
      <c r="D234" s="731">
        <f>SUM('6. sz.melléklet'!D78)</f>
        <v>78000</v>
      </c>
      <c r="E234" s="731"/>
      <c r="F234" s="731"/>
      <c r="G234" s="731"/>
      <c r="H234" s="731"/>
      <c r="I234" s="801"/>
      <c r="J234" s="801"/>
      <c r="K234" s="801"/>
      <c r="L234" s="803"/>
      <c r="M234" s="801"/>
      <c r="N234" s="795">
        <f>SUM(C234:M234)</f>
        <v>525000</v>
      </c>
      <c r="O234" s="449"/>
      <c r="P234" s="379"/>
      <c r="Q234" s="379"/>
      <c r="R234" s="379"/>
      <c r="S234" s="379"/>
      <c r="T234" s="379"/>
      <c r="U234" s="379"/>
      <c r="V234" s="379"/>
      <c r="W234" s="379"/>
      <c r="X234" s="379"/>
      <c r="Y234" s="379"/>
      <c r="Z234" s="379"/>
      <c r="AA234" s="379"/>
      <c r="AB234" s="379"/>
      <c r="AC234" s="379"/>
      <c r="AD234" s="379"/>
      <c r="AE234" s="379"/>
      <c r="AF234" s="379"/>
      <c r="AG234" s="379"/>
      <c r="AH234" s="379"/>
      <c r="AI234" s="379"/>
      <c r="AJ234" s="379"/>
      <c r="AK234" s="379"/>
      <c r="AL234" s="379"/>
      <c r="AM234" s="379"/>
      <c r="AN234" s="379"/>
    </row>
    <row r="235" spans="1:41" ht="15" customHeight="1" x14ac:dyDescent="0.2">
      <c r="A235" s="446"/>
      <c r="B235" s="445" t="s">
        <v>325</v>
      </c>
      <c r="C235" s="748">
        <f>SUM('6. sz.melléklet'!C79)</f>
        <v>447000</v>
      </c>
      <c r="D235" s="748">
        <f>SUM('6. sz.melléklet'!D79)</f>
        <v>78000</v>
      </c>
      <c r="E235" s="748"/>
      <c r="F235" s="748"/>
      <c r="G235" s="748"/>
      <c r="H235" s="748"/>
      <c r="I235" s="806"/>
      <c r="J235" s="806"/>
      <c r="K235" s="806"/>
      <c r="L235" s="807"/>
      <c r="M235" s="806"/>
      <c r="N235" s="808">
        <f>SUM(C235:M235)</f>
        <v>525000</v>
      </c>
      <c r="O235" s="449"/>
      <c r="P235" s="379"/>
      <c r="Q235" s="379"/>
      <c r="R235" s="379"/>
      <c r="S235" s="379"/>
      <c r="T235" s="379"/>
    </row>
    <row r="236" spans="1:41" s="470" customFormat="1" ht="15" customHeight="1" thickBot="1" x14ac:dyDescent="0.25">
      <c r="A236" s="984"/>
      <c r="B236" s="725" t="s">
        <v>323</v>
      </c>
      <c r="C236" s="742">
        <f>'6. sz.melléklet'!C80</f>
        <v>302346</v>
      </c>
      <c r="D236" s="742">
        <f>'6. sz.melléklet'!D80</f>
        <v>228074</v>
      </c>
      <c r="E236" s="742"/>
      <c r="F236" s="742"/>
      <c r="G236" s="742"/>
      <c r="H236" s="742"/>
      <c r="I236" s="985"/>
      <c r="J236" s="985"/>
      <c r="K236" s="985"/>
      <c r="L236" s="986"/>
      <c r="M236" s="985"/>
      <c r="N236" s="743">
        <f>SUM(C236:M236)</f>
        <v>530420</v>
      </c>
      <c r="O236" s="726"/>
      <c r="P236" s="727"/>
      <c r="Q236" s="727"/>
      <c r="R236" s="727"/>
      <c r="S236" s="727"/>
      <c r="T236" s="727"/>
      <c r="U236" s="727"/>
      <c r="V236" s="727"/>
      <c r="W236" s="727"/>
      <c r="X236" s="727"/>
      <c r="Y236" s="727"/>
      <c r="Z236" s="727"/>
      <c r="AA236" s="727"/>
      <c r="AB236" s="727"/>
      <c r="AC236" s="727"/>
      <c r="AD236" s="727"/>
      <c r="AE236" s="727"/>
      <c r="AF236" s="727"/>
      <c r="AG236" s="727"/>
      <c r="AH236" s="727"/>
      <c r="AI236" s="727"/>
      <c r="AJ236" s="727"/>
      <c r="AK236" s="727"/>
      <c r="AL236" s="727"/>
      <c r="AM236" s="727"/>
      <c r="AN236" s="727"/>
      <c r="AO236" s="727"/>
    </row>
    <row r="237" spans="1:41" ht="39.75" customHeight="1" x14ac:dyDescent="0.2">
      <c r="A237" s="446" t="s">
        <v>233</v>
      </c>
      <c r="B237" s="445" t="s">
        <v>234</v>
      </c>
      <c r="C237" s="748"/>
      <c r="D237" s="748"/>
      <c r="E237" s="748"/>
      <c r="F237" s="748"/>
      <c r="G237" s="748"/>
      <c r="H237" s="748"/>
      <c r="I237" s="806"/>
      <c r="J237" s="806"/>
      <c r="K237" s="806"/>
      <c r="L237" s="807"/>
      <c r="M237" s="806"/>
      <c r="N237" s="808"/>
      <c r="O237" s="449"/>
      <c r="P237" s="379"/>
      <c r="Q237" s="379"/>
      <c r="R237" s="379"/>
      <c r="S237" s="379"/>
      <c r="T237" s="379"/>
    </row>
    <row r="238" spans="1:41" s="447" customFormat="1" ht="15" customHeight="1" thickBot="1" x14ac:dyDescent="0.25">
      <c r="A238" s="376"/>
      <c r="B238" s="374" t="s">
        <v>324</v>
      </c>
      <c r="C238" s="731">
        <f>SUM('6. sz.melléklet'!C82)</f>
        <v>480000</v>
      </c>
      <c r="D238" s="731">
        <f>SUM('6. sz.melléklet'!D82)</f>
        <v>95000</v>
      </c>
      <c r="E238" s="731">
        <f>SUM('6. sz.melléklet'!E82)</f>
        <v>942000</v>
      </c>
      <c r="F238" s="731"/>
      <c r="G238" s="731"/>
      <c r="H238" s="731"/>
      <c r="I238" s="801">
        <f>SUM('6. sz.melléklet'!I82)</f>
        <v>840000</v>
      </c>
      <c r="J238" s="801"/>
      <c r="K238" s="801"/>
      <c r="L238" s="803"/>
      <c r="M238" s="801"/>
      <c r="N238" s="795">
        <f>SUM(C238:M238)</f>
        <v>2357000</v>
      </c>
      <c r="O238" s="449"/>
      <c r="P238" s="379"/>
      <c r="Q238" s="379"/>
      <c r="R238" s="379"/>
      <c r="S238" s="379"/>
      <c r="T238" s="379"/>
      <c r="U238" s="379"/>
      <c r="V238" s="379"/>
      <c r="W238" s="379"/>
      <c r="X238" s="379"/>
      <c r="Y238" s="379"/>
      <c r="Z238" s="379"/>
      <c r="AA238" s="379"/>
      <c r="AB238" s="379"/>
      <c r="AC238" s="379"/>
      <c r="AD238" s="379"/>
      <c r="AE238" s="379"/>
      <c r="AF238" s="379"/>
      <c r="AG238" s="379"/>
      <c r="AH238" s="379"/>
      <c r="AI238" s="379"/>
      <c r="AJ238" s="379"/>
      <c r="AK238" s="379"/>
      <c r="AL238" s="379"/>
      <c r="AM238" s="379"/>
      <c r="AN238" s="379"/>
    </row>
    <row r="239" spans="1:41" ht="15" customHeight="1" x14ac:dyDescent="0.2">
      <c r="A239" s="446"/>
      <c r="B239" s="445" t="s">
        <v>325</v>
      </c>
      <c r="C239" s="748">
        <f>SUM('6. sz.melléklet'!C83)</f>
        <v>480000</v>
      </c>
      <c r="D239" s="748">
        <f>SUM('6. sz.melléklet'!D83)</f>
        <v>95000</v>
      </c>
      <c r="E239" s="748">
        <f>SUM('6. sz.melléklet'!E83)</f>
        <v>942000</v>
      </c>
      <c r="F239" s="748"/>
      <c r="G239" s="748"/>
      <c r="H239" s="748"/>
      <c r="I239" s="806">
        <f>SUM('6. sz.melléklet'!I83)</f>
        <v>840000</v>
      </c>
      <c r="J239" s="806"/>
      <c r="K239" s="806"/>
      <c r="L239" s="807"/>
      <c r="M239" s="806"/>
      <c r="N239" s="808">
        <f>SUM(C239:M239)</f>
        <v>2357000</v>
      </c>
      <c r="O239" s="449"/>
      <c r="P239" s="379"/>
      <c r="Q239" s="379"/>
      <c r="R239" s="379"/>
      <c r="S239" s="379"/>
      <c r="T239" s="379"/>
    </row>
    <row r="240" spans="1:41" s="470" customFormat="1" ht="15" customHeight="1" thickBot="1" x14ac:dyDescent="0.25">
      <c r="A240" s="984"/>
      <c r="B240" s="725" t="s">
        <v>323</v>
      </c>
      <c r="C240" s="742">
        <f>'6. sz.melléklet'!C84</f>
        <v>440000</v>
      </c>
      <c r="D240" s="742">
        <f>'6. sz.melléklet'!D84</f>
        <v>65700</v>
      </c>
      <c r="E240" s="742">
        <f>'6. sz.melléklet'!E84</f>
        <v>571262</v>
      </c>
      <c r="F240" s="742"/>
      <c r="G240" s="742"/>
      <c r="H240" s="742"/>
      <c r="I240" s="985">
        <f>'6. sz.melléklet'!I84</f>
        <v>630000</v>
      </c>
      <c r="J240" s="985"/>
      <c r="K240" s="985"/>
      <c r="L240" s="986"/>
      <c r="M240" s="985"/>
      <c r="N240" s="743">
        <f>SUM(C240:M240)</f>
        <v>1706962</v>
      </c>
      <c r="O240" s="726"/>
      <c r="P240" s="727"/>
      <c r="Q240" s="727"/>
      <c r="R240" s="727"/>
      <c r="S240" s="727"/>
      <c r="T240" s="727"/>
      <c r="U240" s="727"/>
      <c r="V240" s="727"/>
      <c r="W240" s="727"/>
      <c r="X240" s="727"/>
      <c r="Y240" s="727"/>
      <c r="Z240" s="727"/>
      <c r="AA240" s="727"/>
      <c r="AB240" s="727"/>
      <c r="AC240" s="727"/>
      <c r="AD240" s="727"/>
      <c r="AE240" s="727"/>
      <c r="AF240" s="727"/>
      <c r="AG240" s="727"/>
      <c r="AH240" s="727"/>
      <c r="AI240" s="727"/>
      <c r="AJ240" s="727"/>
      <c r="AK240" s="727"/>
      <c r="AL240" s="727"/>
      <c r="AM240" s="727"/>
      <c r="AN240" s="727"/>
      <c r="AO240" s="727"/>
    </row>
    <row r="241" spans="1:41" s="470" customFormat="1" ht="25.5" customHeight="1" x14ac:dyDescent="0.2">
      <c r="A241" s="1929" t="s">
        <v>612</v>
      </c>
      <c r="B241" s="840" t="s">
        <v>613</v>
      </c>
      <c r="C241" s="841"/>
      <c r="D241" s="841"/>
      <c r="E241" s="841"/>
      <c r="F241" s="841"/>
      <c r="G241" s="841"/>
      <c r="H241" s="841"/>
      <c r="I241" s="1930"/>
      <c r="J241" s="1930"/>
      <c r="K241" s="1930"/>
      <c r="L241" s="1931"/>
      <c r="M241" s="1930"/>
      <c r="N241" s="1932"/>
      <c r="O241" s="726"/>
      <c r="P241" s="727"/>
      <c r="Q241" s="727"/>
      <c r="R241" s="727"/>
      <c r="S241" s="727"/>
      <c r="T241" s="727"/>
      <c r="U241" s="727"/>
      <c r="V241" s="727"/>
      <c r="W241" s="727"/>
      <c r="X241" s="727"/>
      <c r="Y241" s="727"/>
      <c r="Z241" s="727"/>
      <c r="AA241" s="727"/>
      <c r="AB241" s="727"/>
      <c r="AC241" s="727"/>
      <c r="AD241" s="727"/>
      <c r="AE241" s="727"/>
      <c r="AF241" s="727"/>
      <c r="AG241" s="727"/>
      <c r="AH241" s="727"/>
      <c r="AI241" s="727"/>
      <c r="AJ241" s="727"/>
      <c r="AK241" s="727"/>
      <c r="AL241" s="727"/>
      <c r="AM241" s="727"/>
      <c r="AN241" s="727"/>
      <c r="AO241" s="727"/>
    </row>
    <row r="242" spans="1:41" s="470" customFormat="1" ht="15" customHeight="1" x14ac:dyDescent="0.2">
      <c r="A242" s="978"/>
      <c r="B242" s="979" t="s">
        <v>324</v>
      </c>
      <c r="C242" s="980"/>
      <c r="D242" s="980"/>
      <c r="E242" s="980"/>
      <c r="F242" s="980"/>
      <c r="G242" s="980"/>
      <c r="H242" s="980"/>
      <c r="I242" s="981"/>
      <c r="J242" s="981"/>
      <c r="K242" s="981"/>
      <c r="L242" s="982"/>
      <c r="M242" s="981"/>
      <c r="N242" s="983"/>
      <c r="O242" s="726"/>
      <c r="P242" s="727"/>
      <c r="Q242" s="727"/>
      <c r="R242" s="727"/>
      <c r="S242" s="727"/>
      <c r="T242" s="727"/>
      <c r="U242" s="727"/>
      <c r="V242" s="727"/>
      <c r="W242" s="727"/>
      <c r="X242" s="727"/>
      <c r="Y242" s="727"/>
      <c r="Z242" s="727"/>
      <c r="AA242" s="727"/>
      <c r="AB242" s="727"/>
      <c r="AC242" s="727"/>
      <c r="AD242" s="727"/>
      <c r="AE242" s="727"/>
      <c r="AF242" s="727"/>
      <c r="AG242" s="727"/>
      <c r="AH242" s="727"/>
      <c r="AI242" s="727"/>
      <c r="AJ242" s="727"/>
      <c r="AK242" s="727"/>
      <c r="AL242" s="727"/>
      <c r="AM242" s="727"/>
      <c r="AN242" s="727"/>
      <c r="AO242" s="727"/>
    </row>
    <row r="243" spans="1:41" s="470" customFormat="1" ht="15" customHeight="1" x14ac:dyDescent="0.2">
      <c r="A243" s="1210"/>
      <c r="B243" s="1156" t="s">
        <v>325</v>
      </c>
      <c r="C243" s="1157"/>
      <c r="D243" s="1157"/>
      <c r="E243" s="1157">
        <f>'6. sz.melléklet'!E87</f>
        <v>3841000</v>
      </c>
      <c r="F243" s="1157"/>
      <c r="G243" s="1157"/>
      <c r="H243" s="1157"/>
      <c r="I243" s="1277"/>
      <c r="J243" s="1277"/>
      <c r="K243" s="1277"/>
      <c r="L243" s="1278"/>
      <c r="M243" s="1277"/>
      <c r="N243" s="1279">
        <f>SUM(E243:M243)</f>
        <v>3841000</v>
      </c>
      <c r="O243" s="726"/>
      <c r="P243" s="727"/>
      <c r="Q243" s="727"/>
      <c r="R243" s="727"/>
      <c r="S243" s="727"/>
      <c r="T243" s="727"/>
      <c r="U243" s="727"/>
      <c r="V243" s="727"/>
      <c r="W243" s="727"/>
      <c r="X243" s="727"/>
      <c r="Y243" s="727"/>
      <c r="Z243" s="727"/>
      <c r="AA243" s="727"/>
      <c r="AB243" s="727"/>
      <c r="AC243" s="727"/>
      <c r="AD243" s="727"/>
      <c r="AE243" s="727"/>
      <c r="AF243" s="727"/>
      <c r="AG243" s="727"/>
      <c r="AH243" s="727"/>
      <c r="AI243" s="727"/>
      <c r="AJ243" s="727"/>
      <c r="AK243" s="727"/>
      <c r="AL243" s="727"/>
      <c r="AM243" s="727"/>
      <c r="AN243" s="727"/>
      <c r="AO243" s="727"/>
    </row>
    <row r="244" spans="1:41" s="470" customFormat="1" ht="15" customHeight="1" thickBot="1" x14ac:dyDescent="0.25">
      <c r="A244" s="984"/>
      <c r="B244" s="725" t="s">
        <v>323</v>
      </c>
      <c r="C244" s="742"/>
      <c r="D244" s="742"/>
      <c r="E244" s="742">
        <f>'6. sz.melléklet'!E88+'13.sz.melléklet'!E21+'15.sz.melléklet'!E25</f>
        <v>6047372</v>
      </c>
      <c r="F244" s="742"/>
      <c r="G244" s="742"/>
      <c r="H244" s="742"/>
      <c r="I244" s="985"/>
      <c r="J244" s="985"/>
      <c r="K244" s="985"/>
      <c r="L244" s="986"/>
      <c r="M244" s="985"/>
      <c r="N244" s="743">
        <f>SUM(E244:M244)</f>
        <v>6047372</v>
      </c>
      <c r="O244" s="726"/>
      <c r="P244" s="727"/>
      <c r="Q244" s="727"/>
      <c r="R244" s="727"/>
      <c r="S244" s="727"/>
      <c r="T244" s="727"/>
      <c r="U244" s="727"/>
      <c r="V244" s="727"/>
      <c r="W244" s="727"/>
      <c r="X244" s="727"/>
      <c r="Y244" s="727"/>
      <c r="Z244" s="727"/>
      <c r="AA244" s="727"/>
      <c r="AB244" s="727"/>
      <c r="AC244" s="727"/>
      <c r="AD244" s="727"/>
      <c r="AE244" s="727"/>
      <c r="AF244" s="727"/>
      <c r="AG244" s="727"/>
      <c r="AH244" s="727"/>
      <c r="AI244" s="727"/>
      <c r="AJ244" s="727"/>
      <c r="AK244" s="727"/>
      <c r="AL244" s="727"/>
      <c r="AM244" s="727"/>
      <c r="AN244" s="727"/>
      <c r="AO244" s="727"/>
    </row>
    <row r="245" spans="1:41" ht="23.25" customHeight="1" x14ac:dyDescent="0.2">
      <c r="A245" s="446" t="s">
        <v>416</v>
      </c>
      <c r="B245" s="445" t="s">
        <v>262</v>
      </c>
      <c r="C245" s="748"/>
      <c r="D245" s="748"/>
      <c r="E245" s="748"/>
      <c r="F245" s="748"/>
      <c r="G245" s="748"/>
      <c r="H245" s="748"/>
      <c r="I245" s="806"/>
      <c r="J245" s="806"/>
      <c r="K245" s="806"/>
      <c r="L245" s="807"/>
      <c r="M245" s="806"/>
      <c r="N245" s="808"/>
      <c r="O245" s="449"/>
      <c r="P245" s="379"/>
      <c r="Q245" s="379"/>
      <c r="R245" s="379"/>
      <c r="S245" s="379"/>
      <c r="T245" s="379"/>
    </row>
    <row r="246" spans="1:41" s="447" customFormat="1" ht="15" customHeight="1" thickBot="1" x14ac:dyDescent="0.25">
      <c r="A246" s="376"/>
      <c r="B246" s="374" t="s">
        <v>324</v>
      </c>
      <c r="C246" s="731"/>
      <c r="D246" s="731"/>
      <c r="E246" s="731"/>
      <c r="F246" s="731"/>
      <c r="G246" s="731"/>
      <c r="H246" s="731"/>
      <c r="I246" s="801">
        <f>SUM('6. sz.melléklet'!I90)</f>
        <v>1620000</v>
      </c>
      <c r="J246" s="801"/>
      <c r="K246" s="801"/>
      <c r="L246" s="803"/>
      <c r="M246" s="801"/>
      <c r="N246" s="795">
        <f>SUM(C246:M246)</f>
        <v>1620000</v>
      </c>
      <c r="O246" s="449"/>
      <c r="P246" s="379"/>
      <c r="Q246" s="379"/>
      <c r="R246" s="379"/>
      <c r="S246" s="379"/>
      <c r="T246" s="379"/>
      <c r="U246" s="379"/>
      <c r="V246" s="379"/>
      <c r="W246" s="379"/>
      <c r="X246" s="379"/>
      <c r="Y246" s="379"/>
      <c r="Z246" s="379"/>
      <c r="AA246" s="379"/>
      <c r="AB246" s="379"/>
      <c r="AC246" s="379"/>
      <c r="AD246" s="379"/>
      <c r="AE246" s="379"/>
      <c r="AF246" s="379"/>
      <c r="AG246" s="379"/>
      <c r="AH246" s="379"/>
      <c r="AI246" s="379"/>
      <c r="AJ246" s="379"/>
      <c r="AK246" s="379"/>
      <c r="AL246" s="379"/>
      <c r="AM246" s="379"/>
      <c r="AN246" s="379"/>
    </row>
    <row r="247" spans="1:41" ht="15" customHeight="1" x14ac:dyDescent="0.2">
      <c r="A247" s="446"/>
      <c r="B247" s="445" t="s">
        <v>325</v>
      </c>
      <c r="C247" s="748"/>
      <c r="D247" s="748"/>
      <c r="E247" s="748"/>
      <c r="F247" s="748"/>
      <c r="G247" s="748"/>
      <c r="H247" s="748"/>
      <c r="I247" s="806">
        <f>SUM('6. sz.melléklet'!I91)</f>
        <v>1620000</v>
      </c>
      <c r="J247" s="806"/>
      <c r="K247" s="806"/>
      <c r="L247" s="807"/>
      <c r="M247" s="806"/>
      <c r="N247" s="808">
        <f>SUM(C247:M247)</f>
        <v>1620000</v>
      </c>
      <c r="O247" s="449"/>
      <c r="P247" s="379"/>
      <c r="Q247" s="379"/>
      <c r="R247" s="379"/>
      <c r="S247" s="379"/>
      <c r="T247" s="379"/>
    </row>
    <row r="248" spans="1:41" ht="15" customHeight="1" thickBot="1" x14ac:dyDescent="0.25">
      <c r="A248" s="377"/>
      <c r="B248" s="375" t="s">
        <v>323</v>
      </c>
      <c r="C248" s="733"/>
      <c r="D248" s="733"/>
      <c r="E248" s="733"/>
      <c r="F248" s="733"/>
      <c r="G248" s="733"/>
      <c r="H248" s="733"/>
      <c r="I248" s="802">
        <f>'6. sz.melléklet'!I92</f>
        <v>659000</v>
      </c>
      <c r="J248" s="802"/>
      <c r="K248" s="802"/>
      <c r="L248" s="804"/>
      <c r="M248" s="802"/>
      <c r="N248" s="2278">
        <f>SUM(I248:M248)</f>
        <v>659000</v>
      </c>
      <c r="O248" s="449"/>
      <c r="P248" s="379"/>
      <c r="Q248" s="379"/>
      <c r="R248" s="379"/>
      <c r="S248" s="379"/>
      <c r="T248" s="379"/>
    </row>
    <row r="249" spans="1:41" ht="38.25" x14ac:dyDescent="0.2">
      <c r="A249" s="978" t="s">
        <v>431</v>
      </c>
      <c r="B249" s="979" t="s">
        <v>432</v>
      </c>
      <c r="C249" s="1008"/>
      <c r="D249" s="1008"/>
      <c r="E249" s="1008"/>
      <c r="F249" s="1008"/>
      <c r="G249" s="1008"/>
      <c r="H249" s="748"/>
      <c r="I249" s="806"/>
      <c r="J249" s="806"/>
      <c r="K249" s="806"/>
      <c r="L249" s="806"/>
      <c r="M249" s="806"/>
      <c r="N249" s="808"/>
      <c r="O249" s="449"/>
      <c r="P249" s="379"/>
      <c r="Q249" s="379"/>
      <c r="R249" s="379"/>
      <c r="S249" s="379"/>
      <c r="T249" s="379"/>
    </row>
    <row r="250" spans="1:41" ht="15" customHeight="1" x14ac:dyDescent="0.2">
      <c r="A250" s="1210"/>
      <c r="B250" s="1276" t="s">
        <v>324</v>
      </c>
      <c r="C250" s="1211"/>
      <c r="D250" s="1211"/>
      <c r="E250" s="1157">
        <f>SUM('15.sz.melléklet'!E15)</f>
        <v>454000</v>
      </c>
      <c r="F250" s="1211"/>
      <c r="G250" s="1211"/>
      <c r="H250" s="731">
        <f>SUM('15.sz.melléklet'!F15)</f>
        <v>1680000</v>
      </c>
      <c r="I250" s="801"/>
      <c r="J250" s="801"/>
      <c r="K250" s="801"/>
      <c r="L250" s="801"/>
      <c r="M250" s="801"/>
      <c r="N250" s="795">
        <f>SUM(C250:M250)</f>
        <v>2134000</v>
      </c>
      <c r="O250" s="449"/>
      <c r="P250" s="379"/>
      <c r="Q250" s="379"/>
      <c r="R250" s="379"/>
      <c r="S250" s="379"/>
      <c r="T250" s="379"/>
    </row>
    <row r="251" spans="1:41" ht="15" customHeight="1" x14ac:dyDescent="0.2">
      <c r="A251" s="978"/>
      <c r="B251" s="445" t="s">
        <v>325</v>
      </c>
      <c r="C251" s="1008"/>
      <c r="D251" s="1008"/>
      <c r="E251" s="1157">
        <f>SUM('15.sz.melléklet'!E16)</f>
        <v>454000</v>
      </c>
      <c r="F251" s="1008"/>
      <c r="G251" s="1008"/>
      <c r="H251" s="748">
        <f>SUM('15.sz.melléklet'!F16)</f>
        <v>2624000</v>
      </c>
      <c r="I251" s="806"/>
      <c r="J251" s="806"/>
      <c r="K251" s="806"/>
      <c r="L251" s="806"/>
      <c r="M251" s="806"/>
      <c r="N251" s="808">
        <f>SUM(C251:M251)</f>
        <v>3078000</v>
      </c>
      <c r="O251" s="449"/>
      <c r="P251" s="379"/>
      <c r="Q251" s="379"/>
      <c r="R251" s="379"/>
      <c r="S251" s="379"/>
      <c r="T251" s="379"/>
    </row>
    <row r="252" spans="1:41" s="470" customFormat="1" ht="15" customHeight="1" thickBot="1" x14ac:dyDescent="0.25">
      <c r="A252" s="1171"/>
      <c r="B252" s="1172" t="s">
        <v>323</v>
      </c>
      <c r="C252" s="1173"/>
      <c r="D252" s="1173"/>
      <c r="E252" s="1173">
        <f>'15.sz.melléklet'!E17</f>
        <v>159524</v>
      </c>
      <c r="F252" s="1173"/>
      <c r="G252" s="1173"/>
      <c r="H252" s="1173">
        <f>'15.sz.melléklet'!F17</f>
        <v>2415725</v>
      </c>
      <c r="I252" s="1227"/>
      <c r="J252" s="1227"/>
      <c r="K252" s="1227"/>
      <c r="L252" s="1228"/>
      <c r="M252" s="1227"/>
      <c r="N252" s="1300">
        <f>SUM(C252:M252)</f>
        <v>2575249</v>
      </c>
      <c r="O252" s="726"/>
      <c r="P252" s="727"/>
      <c r="Q252" s="727"/>
      <c r="R252" s="727"/>
      <c r="S252" s="727"/>
      <c r="T252" s="727"/>
      <c r="U252" s="727"/>
      <c r="V252" s="727"/>
      <c r="W252" s="727"/>
      <c r="X252" s="727"/>
      <c r="Y252" s="727"/>
      <c r="Z252" s="727"/>
      <c r="AA252" s="727"/>
      <c r="AB252" s="727"/>
      <c r="AC252" s="727"/>
      <c r="AD252" s="727"/>
      <c r="AE252" s="727"/>
      <c r="AF252" s="727"/>
      <c r="AG252" s="727"/>
      <c r="AH252" s="727"/>
      <c r="AI252" s="727"/>
      <c r="AJ252" s="727"/>
      <c r="AK252" s="727"/>
      <c r="AL252" s="727"/>
      <c r="AM252" s="727"/>
      <c r="AN252" s="727"/>
      <c r="AO252" s="727"/>
    </row>
    <row r="253" spans="1:41" ht="15" customHeight="1" x14ac:dyDescent="0.2">
      <c r="A253" s="446" t="s">
        <v>209</v>
      </c>
      <c r="B253" s="445" t="s">
        <v>3</v>
      </c>
      <c r="C253" s="748"/>
      <c r="D253" s="748"/>
      <c r="E253" s="748"/>
      <c r="F253" s="748"/>
      <c r="G253" s="748"/>
      <c r="H253" s="748"/>
      <c r="I253" s="806"/>
      <c r="J253" s="806"/>
      <c r="K253" s="806"/>
      <c r="L253" s="807"/>
      <c r="M253" s="806"/>
      <c r="N253" s="808"/>
      <c r="O253" s="449"/>
      <c r="P253" s="379"/>
      <c r="Q253" s="379"/>
      <c r="R253" s="379"/>
      <c r="S253" s="379"/>
      <c r="T253" s="379"/>
    </row>
    <row r="254" spans="1:41" s="447" customFormat="1" ht="15" customHeight="1" thickBot="1" x14ac:dyDescent="0.25">
      <c r="A254" s="376"/>
      <c r="B254" s="374" t="s">
        <v>324</v>
      </c>
      <c r="C254" s="731">
        <f>SUM('15.sz.melléklet'!C19)</f>
        <v>9557000</v>
      </c>
      <c r="D254" s="731">
        <f>SUM('15.sz.melléklet'!D19)</f>
        <v>1730000</v>
      </c>
      <c r="E254" s="731">
        <f>SUM('15.sz.melléklet'!E19)</f>
        <v>870000</v>
      </c>
      <c r="F254" s="731"/>
      <c r="G254" s="731"/>
      <c r="H254" s="731">
        <f>SUM('15.sz.melléklet'!F19)</f>
        <v>310000</v>
      </c>
      <c r="I254" s="801"/>
      <c r="J254" s="801"/>
      <c r="K254" s="801"/>
      <c r="L254" s="803"/>
      <c r="M254" s="801"/>
      <c r="N254" s="795">
        <f>SUM(C254:M254)</f>
        <v>12467000</v>
      </c>
      <c r="O254" s="449"/>
      <c r="P254" s="379"/>
      <c r="Q254" s="379"/>
      <c r="R254" s="379"/>
      <c r="S254" s="379"/>
      <c r="T254" s="379"/>
      <c r="U254" s="379"/>
      <c r="V254" s="379"/>
      <c r="W254" s="379"/>
      <c r="X254" s="379"/>
      <c r="Y254" s="379"/>
      <c r="Z254" s="379"/>
      <c r="AA254" s="379"/>
      <c r="AB254" s="379"/>
      <c r="AC254" s="379"/>
      <c r="AD254" s="379"/>
      <c r="AE254" s="379"/>
      <c r="AF254" s="379"/>
      <c r="AG254" s="379"/>
      <c r="AH254" s="379"/>
      <c r="AI254" s="379"/>
      <c r="AJ254" s="379"/>
      <c r="AK254" s="379"/>
      <c r="AL254" s="379"/>
      <c r="AM254" s="379"/>
      <c r="AN254" s="379"/>
    </row>
    <row r="255" spans="1:41" ht="15" customHeight="1" x14ac:dyDescent="0.2">
      <c r="A255" s="446"/>
      <c r="B255" s="445" t="s">
        <v>325</v>
      </c>
      <c r="C255" s="748">
        <f>SUM('15.sz.melléklet'!C20)</f>
        <v>11359238</v>
      </c>
      <c r="D255" s="748">
        <f>SUM('15.sz.melléklet'!D20)</f>
        <v>2017773</v>
      </c>
      <c r="E255" s="748">
        <f>SUM('15.sz.melléklet'!E20)</f>
        <v>870000</v>
      </c>
      <c r="F255" s="748"/>
      <c r="G255" s="748"/>
      <c r="H255" s="748">
        <f>SUM('15.sz.melléklet'!F20)</f>
        <v>310000</v>
      </c>
      <c r="I255" s="806"/>
      <c r="J255" s="806"/>
      <c r="K255" s="806"/>
      <c r="L255" s="807"/>
      <c r="M255" s="806"/>
      <c r="N255" s="808">
        <f>SUM(C255:M255)</f>
        <v>14557011</v>
      </c>
      <c r="O255" s="449"/>
      <c r="P255" s="379"/>
      <c r="Q255" s="379"/>
      <c r="R255" s="379"/>
      <c r="S255" s="379"/>
      <c r="T255" s="379"/>
    </row>
    <row r="256" spans="1:41" s="470" customFormat="1" ht="15" customHeight="1" thickBot="1" x14ac:dyDescent="0.25">
      <c r="A256" s="1171"/>
      <c r="B256" s="1172" t="s">
        <v>323</v>
      </c>
      <c r="C256" s="1173">
        <f>'15.sz.melléklet'!C21</f>
        <v>11036652</v>
      </c>
      <c r="D256" s="1173">
        <f>'15.sz.melléklet'!D21</f>
        <v>1973930</v>
      </c>
      <c r="E256" s="1173">
        <f>'15.sz.melléklet'!E21</f>
        <v>355630</v>
      </c>
      <c r="F256" s="1173"/>
      <c r="G256" s="1173"/>
      <c r="H256" s="1173">
        <f>'15.sz.melléklet'!F21</f>
        <v>419156</v>
      </c>
      <c r="I256" s="1227"/>
      <c r="J256" s="1227"/>
      <c r="K256" s="1227"/>
      <c r="L256" s="1228"/>
      <c r="M256" s="1227"/>
      <c r="N256" s="1300">
        <f>SUM(C256:M256)</f>
        <v>13785368</v>
      </c>
      <c r="O256" s="726"/>
      <c r="P256" s="727"/>
      <c r="Q256" s="727"/>
      <c r="R256" s="727"/>
      <c r="S256" s="727"/>
      <c r="T256" s="727"/>
      <c r="U256" s="727"/>
      <c r="V256" s="727"/>
      <c r="W256" s="727"/>
      <c r="X256" s="727"/>
      <c r="Y256" s="727"/>
      <c r="Z256" s="727"/>
      <c r="AA256" s="727"/>
      <c r="AB256" s="727"/>
      <c r="AC256" s="727"/>
      <c r="AD256" s="727"/>
      <c r="AE256" s="727"/>
      <c r="AF256" s="727"/>
      <c r="AG256" s="727"/>
      <c r="AH256" s="727"/>
      <c r="AI256" s="727"/>
      <c r="AJ256" s="727"/>
      <c r="AK256" s="727"/>
      <c r="AL256" s="727"/>
      <c r="AM256" s="727"/>
      <c r="AN256" s="727"/>
      <c r="AO256" s="727"/>
    </row>
    <row r="257" spans="1:41" ht="27.75" customHeight="1" x14ac:dyDescent="0.2">
      <c r="A257" s="446" t="s">
        <v>210</v>
      </c>
      <c r="B257" s="445" t="s">
        <v>74</v>
      </c>
      <c r="C257" s="748"/>
      <c r="D257" s="748"/>
      <c r="E257" s="748"/>
      <c r="F257" s="748"/>
      <c r="G257" s="748"/>
      <c r="H257" s="748"/>
      <c r="I257" s="806"/>
      <c r="J257" s="806"/>
      <c r="K257" s="806"/>
      <c r="L257" s="807"/>
      <c r="M257" s="806"/>
      <c r="N257" s="808"/>
      <c r="O257" s="449"/>
      <c r="P257" s="379"/>
      <c r="Q257" s="379"/>
      <c r="R257" s="379"/>
      <c r="S257" s="379"/>
      <c r="T257" s="379"/>
    </row>
    <row r="258" spans="1:41" s="447" customFormat="1" ht="15" customHeight="1" thickBot="1" x14ac:dyDescent="0.25">
      <c r="A258" s="376"/>
      <c r="B258" s="374" t="s">
        <v>324</v>
      </c>
      <c r="C258" s="731">
        <f>SUM('15.sz.melléklet'!C7)</f>
        <v>20539000</v>
      </c>
      <c r="D258" s="731">
        <f>SUM('15.sz.melléklet'!D7)</f>
        <v>4029000</v>
      </c>
      <c r="E258" s="731">
        <f>SUM('15.sz.melléklet'!E7)</f>
        <v>28130000</v>
      </c>
      <c r="F258" s="731"/>
      <c r="G258" s="731"/>
      <c r="H258" s="731">
        <f>SUM('15.sz.melléklet'!F7)</f>
        <v>2600000</v>
      </c>
      <c r="I258" s="801"/>
      <c r="J258" s="801"/>
      <c r="K258" s="801"/>
      <c r="L258" s="803"/>
      <c r="M258" s="801"/>
      <c r="N258" s="795">
        <f>SUM(C258:M258)</f>
        <v>55298000</v>
      </c>
      <c r="O258" s="449"/>
      <c r="P258" s="379"/>
      <c r="Q258" s="379"/>
      <c r="R258" s="379"/>
      <c r="S258" s="379"/>
      <c r="T258" s="379"/>
      <c r="U258" s="379"/>
      <c r="V258" s="379"/>
      <c r="W258" s="379"/>
      <c r="X258" s="379"/>
      <c r="Y258" s="379"/>
      <c r="Z258" s="379"/>
      <c r="AA258" s="379"/>
      <c r="AB258" s="379"/>
      <c r="AC258" s="379"/>
      <c r="AD258" s="379"/>
      <c r="AE258" s="379"/>
      <c r="AF258" s="379"/>
      <c r="AG258" s="379"/>
      <c r="AH258" s="379"/>
      <c r="AI258" s="379"/>
      <c r="AJ258" s="379"/>
      <c r="AK258" s="379"/>
      <c r="AL258" s="379"/>
      <c r="AM258" s="379"/>
      <c r="AN258" s="379"/>
    </row>
    <row r="259" spans="1:41" ht="15" customHeight="1" x14ac:dyDescent="0.2">
      <c r="A259" s="446"/>
      <c r="B259" s="445" t="s">
        <v>325</v>
      </c>
      <c r="C259" s="748">
        <f>SUM('15.sz.melléklet'!C8)</f>
        <v>23473524</v>
      </c>
      <c r="D259" s="748">
        <f>SUM('15.sz.melléklet'!D8)</f>
        <v>4511906</v>
      </c>
      <c r="E259" s="748">
        <f>SUM('15.sz.melléklet'!E8)</f>
        <v>28172186</v>
      </c>
      <c r="F259" s="748"/>
      <c r="G259" s="748"/>
      <c r="H259" s="748">
        <f>SUM('15.sz.melléklet'!F8)</f>
        <v>4071899</v>
      </c>
      <c r="I259" s="806"/>
      <c r="J259" s="806"/>
      <c r="K259" s="806"/>
      <c r="L259" s="807"/>
      <c r="M259" s="806"/>
      <c r="N259" s="808">
        <f>SUM(C259:M259)</f>
        <v>60229515</v>
      </c>
      <c r="O259" s="449"/>
      <c r="P259" s="379"/>
      <c r="Q259" s="379"/>
      <c r="R259" s="379"/>
      <c r="S259" s="379"/>
      <c r="T259" s="379"/>
    </row>
    <row r="260" spans="1:41" s="470" customFormat="1" ht="15" customHeight="1" thickBot="1" x14ac:dyDescent="0.25">
      <c r="A260" s="1171"/>
      <c r="B260" s="1172" t="s">
        <v>323</v>
      </c>
      <c r="C260" s="1173">
        <f>'15.sz.melléklet'!C9</f>
        <v>22429564</v>
      </c>
      <c r="D260" s="1173">
        <f>'15.sz.melléklet'!D9</f>
        <v>4021187</v>
      </c>
      <c r="E260" s="1173">
        <f>'15.sz.melléklet'!E9</f>
        <v>18508272</v>
      </c>
      <c r="F260" s="1173"/>
      <c r="G260" s="1173"/>
      <c r="H260" s="1173">
        <f>'15.sz.melléklet'!F9</f>
        <v>3596028</v>
      </c>
      <c r="I260" s="1227"/>
      <c r="J260" s="1227"/>
      <c r="K260" s="1227"/>
      <c r="L260" s="1228"/>
      <c r="M260" s="1227"/>
      <c r="N260" s="1300">
        <f>SUM(C260:M260)</f>
        <v>48555051</v>
      </c>
      <c r="O260" s="726"/>
      <c r="P260" s="727"/>
      <c r="Q260" s="727"/>
      <c r="R260" s="727"/>
      <c r="S260" s="727"/>
      <c r="T260" s="727"/>
      <c r="U260" s="727"/>
      <c r="V260" s="727"/>
      <c r="W260" s="727"/>
      <c r="X260" s="727"/>
      <c r="Y260" s="727"/>
      <c r="Z260" s="727"/>
      <c r="AA260" s="727"/>
      <c r="AB260" s="727"/>
      <c r="AC260" s="727"/>
      <c r="AD260" s="727"/>
      <c r="AE260" s="727"/>
      <c r="AF260" s="727"/>
      <c r="AG260" s="727"/>
      <c r="AH260" s="727"/>
      <c r="AI260" s="727"/>
      <c r="AJ260" s="727"/>
      <c r="AK260" s="727"/>
      <c r="AL260" s="727"/>
      <c r="AM260" s="727"/>
      <c r="AN260" s="727"/>
      <c r="AO260" s="727"/>
    </row>
    <row r="261" spans="1:41" s="470" customFormat="1" ht="52.5" customHeight="1" x14ac:dyDescent="0.2">
      <c r="A261" s="2624" t="s">
        <v>1312</v>
      </c>
      <c r="B261" s="2625" t="s">
        <v>1313</v>
      </c>
      <c r="C261" s="841"/>
      <c r="D261" s="841"/>
      <c r="E261" s="841"/>
      <c r="F261" s="841"/>
      <c r="G261" s="841"/>
      <c r="H261" s="841"/>
      <c r="I261" s="1930"/>
      <c r="J261" s="1930"/>
      <c r="K261" s="1930"/>
      <c r="L261" s="1931"/>
      <c r="M261" s="1930"/>
      <c r="N261" s="1932"/>
      <c r="O261" s="726"/>
      <c r="P261" s="727"/>
      <c r="Q261" s="727"/>
      <c r="R261" s="727"/>
      <c r="S261" s="727"/>
      <c r="T261" s="727"/>
      <c r="U261" s="727"/>
      <c r="V261" s="727"/>
      <c r="W261" s="727"/>
      <c r="X261" s="727"/>
      <c r="Y261" s="727"/>
      <c r="Z261" s="727"/>
      <c r="AA261" s="727"/>
      <c r="AB261" s="727"/>
      <c r="AC261" s="727"/>
      <c r="AD261" s="727"/>
      <c r="AE261" s="727"/>
      <c r="AF261" s="727"/>
      <c r="AG261" s="727"/>
      <c r="AH261" s="727"/>
      <c r="AI261" s="727"/>
      <c r="AJ261" s="727"/>
      <c r="AK261" s="727"/>
      <c r="AL261" s="727"/>
      <c r="AM261" s="727"/>
      <c r="AN261" s="727"/>
      <c r="AO261" s="727"/>
    </row>
    <row r="262" spans="1:41" s="470" customFormat="1" ht="15" customHeight="1" x14ac:dyDescent="0.2">
      <c r="A262" s="1210"/>
      <c r="B262" s="1156" t="s">
        <v>324</v>
      </c>
      <c r="C262" s="1157"/>
      <c r="D262" s="1157"/>
      <c r="E262" s="1157"/>
      <c r="F262" s="1157"/>
      <c r="G262" s="1157"/>
      <c r="H262" s="1157"/>
      <c r="I262" s="1277"/>
      <c r="J262" s="1277"/>
      <c r="K262" s="1277"/>
      <c r="L262" s="1278"/>
      <c r="M262" s="1277"/>
      <c r="N262" s="1279"/>
      <c r="O262" s="726"/>
      <c r="P262" s="727"/>
      <c r="Q262" s="727"/>
      <c r="R262" s="727"/>
      <c r="S262" s="727"/>
      <c r="T262" s="727"/>
      <c r="U262" s="727"/>
      <c r="V262" s="727"/>
      <c r="W262" s="727"/>
      <c r="X262" s="727"/>
      <c r="Y262" s="727"/>
      <c r="Z262" s="727"/>
      <c r="AA262" s="727"/>
      <c r="AB262" s="727"/>
      <c r="AC262" s="727"/>
      <c r="AD262" s="727"/>
      <c r="AE262" s="727"/>
      <c r="AF262" s="727"/>
      <c r="AG262" s="727"/>
      <c r="AH262" s="727"/>
      <c r="AI262" s="727"/>
      <c r="AJ262" s="727"/>
      <c r="AK262" s="727"/>
      <c r="AL262" s="727"/>
      <c r="AM262" s="727"/>
      <c r="AN262" s="727"/>
      <c r="AO262" s="727"/>
    </row>
    <row r="263" spans="1:41" s="470" customFormat="1" ht="15" customHeight="1" x14ac:dyDescent="0.2">
      <c r="A263" s="978"/>
      <c r="B263" s="979" t="s">
        <v>325</v>
      </c>
      <c r="C263" s="980"/>
      <c r="D263" s="980"/>
      <c r="E263" s="980"/>
      <c r="F263" s="980"/>
      <c r="G263" s="980"/>
      <c r="H263" s="980"/>
      <c r="I263" s="981"/>
      <c r="J263" s="981"/>
      <c r="K263" s="981"/>
      <c r="L263" s="982"/>
      <c r="M263" s="981"/>
      <c r="N263" s="983"/>
      <c r="O263" s="726"/>
      <c r="P263" s="727"/>
      <c r="Q263" s="727"/>
      <c r="R263" s="727"/>
      <c r="S263" s="727"/>
      <c r="T263" s="727"/>
      <c r="U263" s="727"/>
      <c r="V263" s="727"/>
      <c r="W263" s="727"/>
      <c r="X263" s="727"/>
      <c r="Y263" s="727"/>
      <c r="Z263" s="727"/>
      <c r="AA263" s="727"/>
      <c r="AB263" s="727"/>
      <c r="AC263" s="727"/>
      <c r="AD263" s="727"/>
      <c r="AE263" s="727"/>
      <c r="AF263" s="727"/>
      <c r="AG263" s="727"/>
      <c r="AH263" s="727"/>
      <c r="AI263" s="727"/>
      <c r="AJ263" s="727"/>
      <c r="AK263" s="727"/>
      <c r="AL263" s="727"/>
      <c r="AM263" s="727"/>
      <c r="AN263" s="727"/>
      <c r="AO263" s="727"/>
    </row>
    <row r="264" spans="1:41" s="470" customFormat="1" ht="15" customHeight="1" thickBot="1" x14ac:dyDescent="0.25">
      <c r="A264" s="1171"/>
      <c r="B264" s="1172" t="s">
        <v>323</v>
      </c>
      <c r="C264" s="1173">
        <f>'15.sz.melléklet'!C13</f>
        <v>6250</v>
      </c>
      <c r="D264" s="1173"/>
      <c r="E264" s="1173"/>
      <c r="F264" s="1173"/>
      <c r="G264" s="1173"/>
      <c r="H264" s="1173"/>
      <c r="I264" s="1227"/>
      <c r="J264" s="1227"/>
      <c r="K264" s="1227"/>
      <c r="L264" s="1228"/>
      <c r="M264" s="1227"/>
      <c r="N264" s="1300">
        <f>SUM(C264:M264)</f>
        <v>6250</v>
      </c>
      <c r="O264" s="726"/>
      <c r="P264" s="727"/>
      <c r="Q264" s="727"/>
      <c r="R264" s="727"/>
      <c r="S264" s="727"/>
      <c r="T264" s="727"/>
      <c r="U264" s="727"/>
      <c r="V264" s="727"/>
      <c r="W264" s="727"/>
      <c r="X264" s="727"/>
      <c r="Y264" s="727"/>
      <c r="Z264" s="727"/>
      <c r="AA264" s="727"/>
      <c r="AB264" s="727"/>
      <c r="AC264" s="727"/>
      <c r="AD264" s="727"/>
      <c r="AE264" s="727"/>
      <c r="AF264" s="727"/>
      <c r="AG264" s="727"/>
      <c r="AH264" s="727"/>
      <c r="AI264" s="727"/>
      <c r="AJ264" s="727"/>
      <c r="AK264" s="727"/>
      <c r="AL264" s="727"/>
      <c r="AM264" s="727"/>
      <c r="AN264" s="727"/>
      <c r="AO264" s="727"/>
    </row>
    <row r="265" spans="1:41" ht="26.25" customHeight="1" x14ac:dyDescent="0.2">
      <c r="A265" s="446" t="s">
        <v>235</v>
      </c>
      <c r="B265" s="445" t="s">
        <v>236</v>
      </c>
      <c r="C265" s="748"/>
      <c r="D265" s="748"/>
      <c r="E265" s="748"/>
      <c r="F265" s="748"/>
      <c r="G265" s="748"/>
      <c r="H265" s="748"/>
      <c r="I265" s="806"/>
      <c r="J265" s="806"/>
      <c r="K265" s="806"/>
      <c r="L265" s="807"/>
      <c r="M265" s="806"/>
      <c r="N265" s="808"/>
      <c r="O265" s="449"/>
      <c r="P265" s="379"/>
      <c r="Q265" s="379"/>
      <c r="R265" s="379"/>
      <c r="S265" s="379"/>
      <c r="T265" s="379"/>
    </row>
    <row r="266" spans="1:41" s="447" customFormat="1" ht="15" customHeight="1" thickBot="1" x14ac:dyDescent="0.25">
      <c r="A266" s="376"/>
      <c r="B266" s="374" t="s">
        <v>324</v>
      </c>
      <c r="C266" s="731"/>
      <c r="D266" s="731"/>
      <c r="E266" s="731">
        <f>SUM('6. sz.melléklet'!E94)</f>
        <v>4900000</v>
      </c>
      <c r="F266" s="731"/>
      <c r="G266" s="731"/>
      <c r="H266" s="731"/>
      <c r="I266" s="801"/>
      <c r="J266" s="801"/>
      <c r="K266" s="801"/>
      <c r="L266" s="803"/>
      <c r="M266" s="801"/>
      <c r="N266" s="795">
        <f>SUM(C266:M266)</f>
        <v>4900000</v>
      </c>
      <c r="O266" s="449"/>
      <c r="P266" s="379"/>
      <c r="Q266" s="379"/>
      <c r="R266" s="379"/>
      <c r="S266" s="379"/>
      <c r="T266" s="379"/>
      <c r="U266" s="379"/>
      <c r="V266" s="379"/>
      <c r="W266" s="379"/>
      <c r="X266" s="379"/>
      <c r="Y266" s="379"/>
      <c r="Z266" s="379"/>
      <c r="AA266" s="379"/>
      <c r="AB266" s="379"/>
      <c r="AC266" s="379"/>
      <c r="AD266" s="379"/>
      <c r="AE266" s="379"/>
      <c r="AF266" s="379"/>
      <c r="AG266" s="379"/>
      <c r="AH266" s="379"/>
      <c r="AI266" s="379"/>
      <c r="AJ266" s="379"/>
      <c r="AK266" s="379"/>
      <c r="AL266" s="379"/>
      <c r="AM266" s="379"/>
      <c r="AN266" s="379"/>
    </row>
    <row r="267" spans="1:41" ht="15" customHeight="1" x14ac:dyDescent="0.2">
      <c r="A267" s="446"/>
      <c r="B267" s="445" t="s">
        <v>325</v>
      </c>
      <c r="C267" s="748"/>
      <c r="D267" s="748"/>
      <c r="E267" s="748">
        <f>SUM('6. sz.melléklet'!E95)</f>
        <v>4900000</v>
      </c>
      <c r="F267" s="748"/>
      <c r="G267" s="748"/>
      <c r="H267" s="748"/>
      <c r="I267" s="806"/>
      <c r="J267" s="806"/>
      <c r="K267" s="806"/>
      <c r="L267" s="807"/>
      <c r="M267" s="806"/>
      <c r="N267" s="808">
        <f>SUM(C267:M267)</f>
        <v>4900000</v>
      </c>
      <c r="O267" s="449"/>
      <c r="P267" s="379"/>
      <c r="Q267" s="379"/>
      <c r="R267" s="379"/>
      <c r="S267" s="379"/>
      <c r="T267" s="379"/>
    </row>
    <row r="268" spans="1:41" s="470" customFormat="1" ht="15" customHeight="1" thickBot="1" x14ac:dyDescent="0.25">
      <c r="A268" s="1171"/>
      <c r="B268" s="1172" t="s">
        <v>323</v>
      </c>
      <c r="C268" s="1173"/>
      <c r="D268" s="1173"/>
      <c r="E268" s="1173">
        <f>'6. sz.melléklet'!E96</f>
        <v>3970106</v>
      </c>
      <c r="F268" s="1173"/>
      <c r="G268" s="1173"/>
      <c r="H268" s="1173"/>
      <c r="I268" s="1227"/>
      <c r="J268" s="1227"/>
      <c r="K268" s="1227"/>
      <c r="L268" s="1228"/>
      <c r="M268" s="1227"/>
      <c r="N268" s="1300">
        <f>SUM(C268:M268)</f>
        <v>3970106</v>
      </c>
      <c r="O268" s="726"/>
      <c r="P268" s="727"/>
      <c r="Q268" s="727"/>
      <c r="R268" s="727"/>
      <c r="S268" s="727"/>
      <c r="T268" s="727"/>
      <c r="U268" s="727"/>
      <c r="V268" s="727"/>
      <c r="W268" s="727"/>
      <c r="X268" s="727"/>
      <c r="Y268" s="727"/>
      <c r="Z268" s="727"/>
      <c r="AA268" s="727"/>
      <c r="AB268" s="727"/>
      <c r="AC268" s="727"/>
      <c r="AD268" s="727"/>
      <c r="AE268" s="727"/>
      <c r="AF268" s="727"/>
      <c r="AG268" s="727"/>
      <c r="AH268" s="727"/>
      <c r="AI268" s="727"/>
      <c r="AJ268" s="727"/>
      <c r="AK268" s="727"/>
      <c r="AL268" s="727"/>
      <c r="AM268" s="727"/>
      <c r="AN268" s="727"/>
      <c r="AO268" s="727"/>
    </row>
    <row r="269" spans="1:41" ht="25.5" x14ac:dyDescent="0.2">
      <c r="A269" s="446" t="s">
        <v>249</v>
      </c>
      <c r="B269" s="445" t="s">
        <v>111</v>
      </c>
      <c r="C269" s="748"/>
      <c r="D269" s="748"/>
      <c r="E269" s="748"/>
      <c r="F269" s="748"/>
      <c r="G269" s="748"/>
      <c r="H269" s="748"/>
      <c r="I269" s="806"/>
      <c r="J269" s="806"/>
      <c r="K269" s="806"/>
      <c r="L269" s="807"/>
      <c r="M269" s="806"/>
      <c r="N269" s="808"/>
      <c r="O269" s="449"/>
      <c r="P269" s="379"/>
      <c r="Q269" s="379"/>
      <c r="R269" s="379"/>
      <c r="S269" s="379"/>
      <c r="T269" s="379"/>
    </row>
    <row r="270" spans="1:41" s="447" customFormat="1" ht="15" customHeight="1" thickBot="1" x14ac:dyDescent="0.25">
      <c r="A270" s="376"/>
      <c r="B270" s="374" t="s">
        <v>324</v>
      </c>
      <c r="C270" s="731"/>
      <c r="D270" s="731"/>
      <c r="E270" s="731"/>
      <c r="F270" s="731"/>
      <c r="G270" s="731"/>
      <c r="H270" s="731"/>
      <c r="I270" s="801">
        <f>SUM('6. sz.melléklet'!I98)</f>
        <v>66632000</v>
      </c>
      <c r="J270" s="801"/>
      <c r="K270" s="801"/>
      <c r="L270" s="803"/>
      <c r="M270" s="801"/>
      <c r="N270" s="795">
        <f>SUM(C270:M270)</f>
        <v>66632000</v>
      </c>
      <c r="O270" s="449"/>
      <c r="P270" s="379"/>
      <c r="Q270" s="379"/>
      <c r="R270" s="379"/>
      <c r="S270" s="379"/>
      <c r="T270" s="379"/>
      <c r="U270" s="379"/>
      <c r="V270" s="379"/>
      <c r="W270" s="379"/>
      <c r="X270" s="379"/>
      <c r="Y270" s="379"/>
      <c r="Z270" s="379"/>
      <c r="AA270" s="379"/>
      <c r="AB270" s="379"/>
      <c r="AC270" s="379"/>
      <c r="AD270" s="379"/>
      <c r="AE270" s="379"/>
      <c r="AF270" s="379"/>
      <c r="AG270" s="379"/>
      <c r="AH270" s="379"/>
      <c r="AI270" s="379"/>
      <c r="AJ270" s="379"/>
      <c r="AK270" s="379"/>
      <c r="AL270" s="379"/>
      <c r="AM270" s="379"/>
      <c r="AN270" s="379"/>
    </row>
    <row r="271" spans="1:41" ht="15" customHeight="1" x14ac:dyDescent="0.2">
      <c r="A271" s="446"/>
      <c r="B271" s="445" t="s">
        <v>325</v>
      </c>
      <c r="C271" s="748"/>
      <c r="D271" s="748"/>
      <c r="E271" s="748"/>
      <c r="F271" s="748"/>
      <c r="G271" s="748"/>
      <c r="H271" s="748"/>
      <c r="I271" s="806">
        <f>SUM('6. sz.melléklet'!I99)</f>
        <v>67132000</v>
      </c>
      <c r="J271" s="806"/>
      <c r="K271" s="806"/>
      <c r="L271" s="807"/>
      <c r="M271" s="806"/>
      <c r="N271" s="808">
        <f>SUM(C271:M271)</f>
        <v>67132000</v>
      </c>
      <c r="O271" s="449"/>
      <c r="P271" s="379"/>
      <c r="Q271" s="379"/>
      <c r="R271" s="379"/>
      <c r="S271" s="379"/>
      <c r="T271" s="379"/>
    </row>
    <row r="272" spans="1:41" s="470" customFormat="1" ht="15" customHeight="1" thickBot="1" x14ac:dyDescent="0.25">
      <c r="A272" s="984"/>
      <c r="B272" s="725" t="s">
        <v>323</v>
      </c>
      <c r="C272" s="742"/>
      <c r="D272" s="742"/>
      <c r="E272" s="742"/>
      <c r="F272" s="742"/>
      <c r="G272" s="742"/>
      <c r="H272" s="742"/>
      <c r="I272" s="985">
        <f>'6. sz.melléklet'!I100</f>
        <v>63680887</v>
      </c>
      <c r="J272" s="985"/>
      <c r="K272" s="985"/>
      <c r="L272" s="986"/>
      <c r="M272" s="985"/>
      <c r="N272" s="743">
        <f>SUM(C272:M272)</f>
        <v>63680887</v>
      </c>
      <c r="O272" s="726"/>
      <c r="P272" s="727"/>
      <c r="Q272" s="727"/>
      <c r="R272" s="727"/>
      <c r="S272" s="727"/>
      <c r="T272" s="727"/>
      <c r="U272" s="727"/>
      <c r="V272" s="727"/>
      <c r="W272" s="727"/>
      <c r="X272" s="727"/>
      <c r="Y272" s="727"/>
      <c r="Z272" s="727"/>
      <c r="AA272" s="727"/>
      <c r="AB272" s="727"/>
      <c r="AC272" s="727"/>
      <c r="AD272" s="727"/>
      <c r="AE272" s="727"/>
      <c r="AF272" s="727"/>
      <c r="AG272" s="727"/>
      <c r="AH272" s="727"/>
      <c r="AI272" s="727"/>
      <c r="AJ272" s="727"/>
      <c r="AK272" s="727"/>
      <c r="AL272" s="727"/>
      <c r="AM272" s="727"/>
      <c r="AN272" s="727"/>
      <c r="AO272" s="727"/>
    </row>
    <row r="273" spans="1:41" ht="25.5" x14ac:dyDescent="0.2">
      <c r="A273" s="446" t="s">
        <v>250</v>
      </c>
      <c r="B273" s="445" t="s">
        <v>251</v>
      </c>
      <c r="C273" s="748"/>
      <c r="D273" s="748"/>
      <c r="E273" s="748"/>
      <c r="F273" s="748"/>
      <c r="G273" s="748"/>
      <c r="H273" s="748"/>
      <c r="I273" s="806"/>
      <c r="J273" s="806"/>
      <c r="K273" s="806"/>
      <c r="L273" s="807"/>
      <c r="M273" s="806"/>
      <c r="N273" s="808"/>
      <c r="O273" s="449"/>
      <c r="P273" s="379"/>
      <c r="Q273" s="379"/>
      <c r="R273" s="379"/>
      <c r="S273" s="379"/>
      <c r="T273" s="379"/>
    </row>
    <row r="274" spans="1:41" s="447" customFormat="1" ht="15" customHeight="1" thickBot="1" x14ac:dyDescent="0.25">
      <c r="A274" s="376"/>
      <c r="B274" s="374" t="s">
        <v>324</v>
      </c>
      <c r="C274" s="731"/>
      <c r="D274" s="731"/>
      <c r="E274" s="731"/>
      <c r="F274" s="731"/>
      <c r="G274" s="731"/>
      <c r="H274" s="731"/>
      <c r="I274" s="801">
        <f>'6. sz.melléklet'!I102</f>
        <v>9303226</v>
      </c>
      <c r="J274" s="801">
        <f>SUM('6. sz.melléklet'!J102)</f>
        <v>23080050</v>
      </c>
      <c r="K274" s="801"/>
      <c r="L274" s="803"/>
      <c r="M274" s="801"/>
      <c r="N274" s="795">
        <f>SUM(C274:M274)</f>
        <v>32383276</v>
      </c>
      <c r="O274" s="449"/>
      <c r="P274" s="379"/>
      <c r="Q274" s="379"/>
      <c r="R274" s="379"/>
      <c r="S274" s="379"/>
      <c r="T274" s="379"/>
      <c r="U274" s="379"/>
      <c r="V274" s="379"/>
      <c r="W274" s="379"/>
      <c r="X274" s="379"/>
      <c r="Y274" s="379"/>
      <c r="Z274" s="379"/>
      <c r="AA274" s="379"/>
      <c r="AB274" s="379"/>
      <c r="AC274" s="379"/>
      <c r="AD274" s="379"/>
      <c r="AE274" s="379"/>
      <c r="AF274" s="379"/>
      <c r="AG274" s="379"/>
      <c r="AH274" s="379"/>
      <c r="AI274" s="379"/>
      <c r="AJ274" s="379"/>
      <c r="AK274" s="379"/>
      <c r="AL274" s="379"/>
      <c r="AM274" s="379"/>
      <c r="AN274" s="379"/>
    </row>
    <row r="275" spans="1:41" ht="15" customHeight="1" x14ac:dyDescent="0.2">
      <c r="A275" s="446"/>
      <c r="B275" s="445" t="s">
        <v>325</v>
      </c>
      <c r="C275" s="748"/>
      <c r="D275" s="748"/>
      <c r="E275" s="748"/>
      <c r="F275" s="748"/>
      <c r="G275" s="748"/>
      <c r="H275" s="748"/>
      <c r="I275" s="801">
        <f>'6. sz.melléklet'!I103</f>
        <v>12079176</v>
      </c>
      <c r="J275" s="806">
        <f>SUM('6. sz.melléklet'!J103)</f>
        <v>23080050</v>
      </c>
      <c r="K275" s="806"/>
      <c r="L275" s="807"/>
      <c r="M275" s="806"/>
      <c r="N275" s="808">
        <f>SUM(C275:M275)</f>
        <v>35159226</v>
      </c>
      <c r="O275" s="449"/>
      <c r="P275" s="379"/>
      <c r="Q275" s="379"/>
      <c r="R275" s="379"/>
      <c r="S275" s="379"/>
      <c r="T275" s="379"/>
    </row>
    <row r="276" spans="1:41" s="470" customFormat="1" ht="15" customHeight="1" thickBot="1" x14ac:dyDescent="0.25">
      <c r="A276" s="1171"/>
      <c r="B276" s="1172" t="s">
        <v>323</v>
      </c>
      <c r="C276" s="1173"/>
      <c r="D276" s="1173"/>
      <c r="E276" s="1173"/>
      <c r="F276" s="1173"/>
      <c r="G276" s="1173"/>
      <c r="H276" s="1173"/>
      <c r="I276" s="1227">
        <f>'6. sz.melléklet'!I104</f>
        <v>0</v>
      </c>
      <c r="J276" s="1227">
        <f>'6. sz.melléklet'!J104</f>
        <v>3116897</v>
      </c>
      <c r="K276" s="1227"/>
      <c r="L276" s="1228"/>
      <c r="M276" s="1227"/>
      <c r="N276" s="1300">
        <f>SUM(C276:M276)</f>
        <v>3116897</v>
      </c>
      <c r="O276" s="726"/>
      <c r="P276" s="727"/>
      <c r="Q276" s="727"/>
      <c r="R276" s="727"/>
      <c r="S276" s="727"/>
      <c r="T276" s="727"/>
      <c r="U276" s="727"/>
      <c r="V276" s="727"/>
      <c r="W276" s="727"/>
      <c r="X276" s="727"/>
      <c r="Y276" s="727"/>
      <c r="Z276" s="727"/>
      <c r="AA276" s="727"/>
      <c r="AB276" s="727"/>
      <c r="AC276" s="727"/>
      <c r="AD276" s="727"/>
      <c r="AE276" s="727"/>
      <c r="AF276" s="727"/>
      <c r="AG276" s="727"/>
      <c r="AH276" s="727"/>
      <c r="AI276" s="727"/>
      <c r="AJ276" s="727"/>
      <c r="AK276" s="727"/>
      <c r="AL276" s="727"/>
      <c r="AM276" s="727"/>
      <c r="AN276" s="727"/>
      <c r="AO276" s="727"/>
    </row>
    <row r="277" spans="1:41" ht="38.25" x14ac:dyDescent="0.2">
      <c r="A277" s="446" t="s">
        <v>203</v>
      </c>
      <c r="B277" s="445" t="s">
        <v>204</v>
      </c>
      <c r="C277" s="748"/>
      <c r="D277" s="748"/>
      <c r="E277" s="748"/>
      <c r="F277" s="748"/>
      <c r="G277" s="748"/>
      <c r="H277" s="748"/>
      <c r="I277" s="806"/>
      <c r="J277" s="806"/>
      <c r="K277" s="806"/>
      <c r="L277" s="807"/>
      <c r="M277" s="806"/>
      <c r="N277" s="808"/>
      <c r="O277" s="449"/>
      <c r="P277" s="379"/>
      <c r="Q277" s="379"/>
      <c r="R277" s="379"/>
      <c r="S277" s="379"/>
      <c r="T277" s="379"/>
    </row>
    <row r="278" spans="1:41" s="447" customFormat="1" ht="15" customHeight="1" thickBot="1" x14ac:dyDescent="0.25">
      <c r="A278" s="376"/>
      <c r="B278" s="374" t="s">
        <v>324</v>
      </c>
      <c r="C278" s="731">
        <f>SUM('14.sz.melléklet'!C7)</f>
        <v>106460000</v>
      </c>
      <c r="D278" s="731">
        <f>SUM('14.sz.melléklet'!D7)</f>
        <v>19116000</v>
      </c>
      <c r="E278" s="731">
        <f>SUM('14.sz.melléklet'!E7)</f>
        <v>3500000</v>
      </c>
      <c r="F278" s="731"/>
      <c r="G278" s="731"/>
      <c r="H278" s="731">
        <f>SUM('14.sz.melléklet'!F7)</f>
        <v>1463000</v>
      </c>
      <c r="I278" s="801"/>
      <c r="J278" s="801"/>
      <c r="K278" s="801"/>
      <c r="L278" s="803"/>
      <c r="M278" s="801"/>
      <c r="N278" s="795">
        <f>SUM(C278:M278)</f>
        <v>130539000</v>
      </c>
      <c r="O278" s="449"/>
      <c r="P278" s="379"/>
      <c r="Q278" s="379"/>
      <c r="R278" s="379"/>
      <c r="S278" s="379"/>
      <c r="T278" s="379"/>
      <c r="U278" s="379"/>
      <c r="V278" s="379"/>
      <c r="W278" s="379"/>
      <c r="X278" s="379"/>
      <c r="Y278" s="379"/>
      <c r="Z278" s="379"/>
      <c r="AA278" s="379"/>
      <c r="AB278" s="379"/>
      <c r="AC278" s="379"/>
      <c r="AD278" s="379"/>
      <c r="AE278" s="379"/>
      <c r="AF278" s="379"/>
      <c r="AG278" s="379"/>
      <c r="AH278" s="379"/>
      <c r="AI278" s="379"/>
      <c r="AJ278" s="379"/>
      <c r="AK278" s="379"/>
      <c r="AL278" s="379"/>
      <c r="AM278" s="379"/>
      <c r="AN278" s="379"/>
    </row>
    <row r="279" spans="1:41" ht="15" customHeight="1" x14ac:dyDescent="0.2">
      <c r="A279" s="446"/>
      <c r="B279" s="445" t="s">
        <v>325</v>
      </c>
      <c r="C279" s="748">
        <f>SUM('14.sz.melléklet'!C8)</f>
        <v>115608591</v>
      </c>
      <c r="D279" s="748">
        <f>SUM('14.sz.melléklet'!D8)</f>
        <v>21255359</v>
      </c>
      <c r="E279" s="748">
        <f>SUM('14.sz.melléklet'!E8)</f>
        <v>3500000</v>
      </c>
      <c r="F279" s="748"/>
      <c r="G279" s="748"/>
      <c r="H279" s="748">
        <f>SUM('14.sz.melléklet'!F8)</f>
        <v>1463000</v>
      </c>
      <c r="I279" s="806"/>
      <c r="J279" s="806"/>
      <c r="K279" s="806"/>
      <c r="L279" s="807"/>
      <c r="M279" s="806"/>
      <c r="N279" s="808">
        <f>SUM(C279:M279)</f>
        <v>141826950</v>
      </c>
      <c r="O279" s="449"/>
      <c r="P279" s="379"/>
      <c r="Q279" s="379"/>
      <c r="R279" s="379"/>
      <c r="S279" s="379"/>
      <c r="T279" s="379"/>
    </row>
    <row r="280" spans="1:41" s="470" customFormat="1" ht="15" customHeight="1" thickBot="1" x14ac:dyDescent="0.25">
      <c r="A280" s="1171"/>
      <c r="B280" s="1172" t="s">
        <v>323</v>
      </c>
      <c r="C280" s="1173">
        <f>'14.sz.melléklet'!C9</f>
        <v>109524194</v>
      </c>
      <c r="D280" s="1173">
        <f>'14.sz.melléklet'!D9</f>
        <v>19515915</v>
      </c>
      <c r="E280" s="1173">
        <f>'14.sz.melléklet'!E9</f>
        <v>2160505</v>
      </c>
      <c r="F280" s="1173"/>
      <c r="G280" s="1173"/>
      <c r="H280" s="1173">
        <f>'14.sz.melléklet'!F9</f>
        <v>784789</v>
      </c>
      <c r="I280" s="1227"/>
      <c r="J280" s="1227"/>
      <c r="K280" s="1227"/>
      <c r="L280" s="1228"/>
      <c r="M280" s="1227"/>
      <c r="N280" s="1300">
        <f>SUM(C280:M280)</f>
        <v>131985403</v>
      </c>
      <c r="O280" s="726"/>
      <c r="P280" s="727"/>
      <c r="Q280" s="727"/>
      <c r="R280" s="727"/>
      <c r="S280" s="727"/>
      <c r="T280" s="727"/>
      <c r="U280" s="727"/>
      <c r="V280" s="727"/>
      <c r="W280" s="727"/>
      <c r="X280" s="727"/>
      <c r="Y280" s="727"/>
      <c r="Z280" s="727"/>
      <c r="AA280" s="727"/>
      <c r="AB280" s="727"/>
      <c r="AC280" s="727"/>
      <c r="AD280" s="727"/>
      <c r="AE280" s="727"/>
      <c r="AF280" s="727"/>
      <c r="AG280" s="727"/>
      <c r="AH280" s="727"/>
      <c r="AI280" s="727"/>
      <c r="AJ280" s="727"/>
      <c r="AK280" s="727"/>
      <c r="AL280" s="727"/>
      <c r="AM280" s="727"/>
      <c r="AN280" s="727"/>
      <c r="AO280" s="727"/>
    </row>
    <row r="281" spans="1:41" ht="38.25" x14ac:dyDescent="0.2">
      <c r="A281" s="446" t="s">
        <v>207</v>
      </c>
      <c r="B281" s="445" t="s">
        <v>208</v>
      </c>
      <c r="C281" s="748"/>
      <c r="D281" s="748"/>
      <c r="E281" s="748"/>
      <c r="F281" s="748"/>
      <c r="G281" s="748"/>
      <c r="H281" s="748"/>
      <c r="I281" s="806"/>
      <c r="J281" s="806"/>
      <c r="K281" s="806"/>
      <c r="L281" s="807"/>
      <c r="M281" s="806"/>
      <c r="N281" s="808"/>
      <c r="O281" s="449"/>
      <c r="P281" s="379"/>
      <c r="Q281" s="379"/>
      <c r="R281" s="379"/>
      <c r="S281" s="379"/>
      <c r="T281" s="379"/>
    </row>
    <row r="282" spans="1:41" s="447" customFormat="1" ht="15" customHeight="1" thickBot="1" x14ac:dyDescent="0.25">
      <c r="A282" s="376"/>
      <c r="B282" s="374" t="s">
        <v>324</v>
      </c>
      <c r="C282" s="731"/>
      <c r="D282" s="731">
        <f>SUM('14.sz.melléklet'!D11)</f>
        <v>392000</v>
      </c>
      <c r="E282" s="731">
        <f>SUM('14.sz.melléklet'!E11)</f>
        <v>2290000</v>
      </c>
      <c r="F282" s="731"/>
      <c r="G282" s="731"/>
      <c r="H282" s="731"/>
      <c r="I282" s="801"/>
      <c r="J282" s="801"/>
      <c r="K282" s="801"/>
      <c r="L282" s="803"/>
      <c r="M282" s="801"/>
      <c r="N282" s="795">
        <f>SUM(C282:M282)</f>
        <v>2682000</v>
      </c>
      <c r="O282" s="449"/>
      <c r="P282" s="379"/>
      <c r="Q282" s="379"/>
      <c r="R282" s="379"/>
      <c r="S282" s="379"/>
      <c r="T282" s="379"/>
      <c r="U282" s="379"/>
      <c r="V282" s="379"/>
      <c r="W282" s="379"/>
      <c r="X282" s="379"/>
      <c r="Y282" s="379"/>
      <c r="Z282" s="379"/>
      <c r="AA282" s="379"/>
      <c r="AB282" s="379"/>
      <c r="AC282" s="379"/>
      <c r="AD282" s="379"/>
      <c r="AE282" s="379"/>
      <c r="AF282" s="379"/>
      <c r="AG282" s="379"/>
      <c r="AH282" s="379"/>
      <c r="AI282" s="379"/>
      <c r="AJ282" s="379"/>
      <c r="AK282" s="379"/>
      <c r="AL282" s="379"/>
      <c r="AM282" s="379"/>
      <c r="AN282" s="379"/>
    </row>
    <row r="283" spans="1:41" ht="15" customHeight="1" x14ac:dyDescent="0.2">
      <c r="A283" s="446"/>
      <c r="B283" s="445" t="s">
        <v>325</v>
      </c>
      <c r="C283" s="748"/>
      <c r="D283" s="748">
        <f>SUM('14.sz.melléklet'!D12)</f>
        <v>392000</v>
      </c>
      <c r="E283" s="748">
        <f>SUM('14.sz.melléklet'!E12)</f>
        <v>2290000</v>
      </c>
      <c r="F283" s="748"/>
      <c r="G283" s="748"/>
      <c r="H283" s="748"/>
      <c r="I283" s="806"/>
      <c r="J283" s="806"/>
      <c r="K283" s="806"/>
      <c r="L283" s="807"/>
      <c r="M283" s="806"/>
      <c r="N283" s="808">
        <f>SUM(C283:M283)</f>
        <v>2682000</v>
      </c>
      <c r="O283" s="449"/>
      <c r="P283" s="379"/>
      <c r="Q283" s="379"/>
      <c r="R283" s="379"/>
      <c r="S283" s="379"/>
      <c r="T283" s="379"/>
    </row>
    <row r="284" spans="1:41" s="470" customFormat="1" ht="15" customHeight="1" thickBot="1" x14ac:dyDescent="0.25">
      <c r="A284" s="1171"/>
      <c r="B284" s="1172" t="s">
        <v>323</v>
      </c>
      <c r="C284" s="1173"/>
      <c r="D284" s="1173">
        <f>'14.sz.melléklet'!D13</f>
        <v>55231</v>
      </c>
      <c r="E284" s="1173">
        <f>'14.sz.melléklet'!E13</f>
        <v>875000</v>
      </c>
      <c r="F284" s="1173"/>
      <c r="G284" s="1173"/>
      <c r="H284" s="1173"/>
      <c r="I284" s="1227"/>
      <c r="J284" s="1227"/>
      <c r="K284" s="1227"/>
      <c r="L284" s="1228"/>
      <c r="M284" s="1227"/>
      <c r="N284" s="1300">
        <f>SUM(C284:M284)</f>
        <v>930231</v>
      </c>
      <c r="O284" s="726"/>
      <c r="P284" s="727"/>
      <c r="Q284" s="727"/>
      <c r="R284" s="727"/>
      <c r="S284" s="727"/>
      <c r="T284" s="727"/>
      <c r="U284" s="727"/>
      <c r="V284" s="727"/>
      <c r="W284" s="727"/>
      <c r="X284" s="727"/>
      <c r="Y284" s="727"/>
      <c r="Z284" s="727"/>
      <c r="AA284" s="727"/>
      <c r="AB284" s="727"/>
      <c r="AC284" s="727"/>
      <c r="AD284" s="727"/>
      <c r="AE284" s="727"/>
      <c r="AF284" s="727"/>
      <c r="AG284" s="727"/>
      <c r="AH284" s="727"/>
      <c r="AI284" s="727"/>
      <c r="AJ284" s="727"/>
      <c r="AK284" s="727"/>
      <c r="AL284" s="727"/>
      <c r="AM284" s="727"/>
      <c r="AN284" s="727"/>
      <c r="AO284" s="727"/>
    </row>
    <row r="285" spans="1:41" ht="38.25" x14ac:dyDescent="0.2">
      <c r="A285" s="446" t="s">
        <v>205</v>
      </c>
      <c r="B285" s="445" t="s">
        <v>206</v>
      </c>
      <c r="C285" s="748"/>
      <c r="D285" s="748"/>
      <c r="E285" s="748"/>
      <c r="F285" s="748"/>
      <c r="G285" s="748"/>
      <c r="H285" s="748"/>
      <c r="I285" s="806"/>
      <c r="J285" s="806"/>
      <c r="K285" s="806"/>
      <c r="L285" s="807"/>
      <c r="M285" s="806"/>
      <c r="N285" s="808"/>
      <c r="O285" s="449"/>
      <c r="P285" s="379"/>
      <c r="Q285" s="379"/>
      <c r="R285" s="379"/>
      <c r="S285" s="379"/>
      <c r="T285" s="379"/>
    </row>
    <row r="286" spans="1:41" s="447" customFormat="1" ht="15" customHeight="1" thickBot="1" x14ac:dyDescent="0.25">
      <c r="A286" s="376"/>
      <c r="B286" s="374" t="s">
        <v>324</v>
      </c>
      <c r="C286" s="731">
        <f>SUM('14.sz.melléklet'!C15)</f>
        <v>2457000</v>
      </c>
      <c r="D286" s="731">
        <f>SUM('14.sz.melléklet'!D15)</f>
        <v>523000</v>
      </c>
      <c r="E286" s="731">
        <f>SUM('14.sz.melléklet'!E15)</f>
        <v>14797000</v>
      </c>
      <c r="F286" s="731"/>
      <c r="G286" s="731"/>
      <c r="H286" s="731">
        <f>SUM('14.sz.melléklet'!F15)</f>
        <v>1990000</v>
      </c>
      <c r="I286" s="801"/>
      <c r="J286" s="801"/>
      <c r="K286" s="801"/>
      <c r="L286" s="803"/>
      <c r="M286" s="801"/>
      <c r="N286" s="795">
        <f>SUM(C286:M286)</f>
        <v>19767000</v>
      </c>
      <c r="O286" s="449"/>
      <c r="P286" s="379"/>
      <c r="Q286" s="379"/>
      <c r="R286" s="379"/>
      <c r="S286" s="379"/>
      <c r="T286" s="379"/>
      <c r="U286" s="379"/>
      <c r="V286" s="379"/>
      <c r="W286" s="379"/>
      <c r="X286" s="379"/>
      <c r="Y286" s="379"/>
      <c r="Z286" s="379"/>
      <c r="AA286" s="379"/>
      <c r="AB286" s="379"/>
      <c r="AC286" s="379"/>
      <c r="AD286" s="379"/>
      <c r="AE286" s="379"/>
      <c r="AF286" s="379"/>
      <c r="AG286" s="379"/>
      <c r="AH286" s="379"/>
      <c r="AI286" s="379"/>
      <c r="AJ286" s="379"/>
      <c r="AK286" s="379"/>
      <c r="AL286" s="379"/>
      <c r="AM286" s="379"/>
      <c r="AN286" s="379"/>
    </row>
    <row r="287" spans="1:41" ht="15" customHeight="1" x14ac:dyDescent="0.2">
      <c r="A287" s="446"/>
      <c r="B287" s="445" t="s">
        <v>325</v>
      </c>
      <c r="C287" s="748">
        <f>SUM('14.sz.melléklet'!C16)</f>
        <v>6717800</v>
      </c>
      <c r="D287" s="748">
        <f>SUM('14.sz.melléklet'!D16)</f>
        <v>2589450</v>
      </c>
      <c r="E287" s="748">
        <f>SUM('14.sz.melléklet'!E16)</f>
        <v>14797000</v>
      </c>
      <c r="F287" s="748"/>
      <c r="G287" s="748"/>
      <c r="H287" s="748">
        <f>SUM('14.sz.melléklet'!F16)</f>
        <v>1990000</v>
      </c>
      <c r="I287" s="806"/>
      <c r="J287" s="806"/>
      <c r="K287" s="806"/>
      <c r="L287" s="807"/>
      <c r="M287" s="806"/>
      <c r="N287" s="808">
        <f>SUM(C287:M287)</f>
        <v>26094250</v>
      </c>
      <c r="O287" s="449"/>
      <c r="P287" s="379"/>
      <c r="Q287" s="379"/>
      <c r="R287" s="379"/>
      <c r="S287" s="379"/>
      <c r="T287" s="379"/>
    </row>
    <row r="288" spans="1:41" s="470" customFormat="1" ht="15" customHeight="1" thickBot="1" x14ac:dyDescent="0.25">
      <c r="A288" s="1171"/>
      <c r="B288" s="1172" t="s">
        <v>323</v>
      </c>
      <c r="C288" s="1173">
        <f>'14.sz.melléklet'!C17</f>
        <v>2688634</v>
      </c>
      <c r="D288" s="1173">
        <f>'14.sz.melléklet'!D17</f>
        <v>2592744</v>
      </c>
      <c r="E288" s="1173">
        <f>'14.sz.melléklet'!E17</f>
        <v>9674921</v>
      </c>
      <c r="F288" s="1173"/>
      <c r="G288" s="1173"/>
      <c r="H288" s="1173">
        <f>'14.sz.melléklet'!F17</f>
        <v>1911759</v>
      </c>
      <c r="I288" s="1227"/>
      <c r="J288" s="1227"/>
      <c r="K288" s="1227"/>
      <c r="L288" s="1228"/>
      <c r="M288" s="1227"/>
      <c r="N288" s="1300">
        <f>SUM(C288:M288)</f>
        <v>16868058</v>
      </c>
      <c r="O288" s="726"/>
      <c r="P288" s="727"/>
      <c r="Q288" s="727"/>
      <c r="R288" s="727"/>
      <c r="S288" s="727"/>
      <c r="T288" s="727"/>
      <c r="U288" s="727"/>
      <c r="V288" s="727"/>
      <c r="W288" s="727"/>
      <c r="X288" s="727"/>
      <c r="Y288" s="727"/>
      <c r="Z288" s="727"/>
      <c r="AA288" s="727"/>
      <c r="AB288" s="727"/>
      <c r="AC288" s="727"/>
      <c r="AD288" s="727"/>
      <c r="AE288" s="727"/>
      <c r="AF288" s="727"/>
      <c r="AG288" s="727"/>
      <c r="AH288" s="727"/>
      <c r="AI288" s="727"/>
      <c r="AJ288" s="727"/>
      <c r="AK288" s="727"/>
      <c r="AL288" s="727"/>
      <c r="AM288" s="727"/>
      <c r="AN288" s="727"/>
      <c r="AO288" s="727"/>
    </row>
    <row r="289" spans="1:41" ht="25.5" x14ac:dyDescent="0.2">
      <c r="A289" s="446" t="s">
        <v>352</v>
      </c>
      <c r="B289" s="445" t="s">
        <v>356</v>
      </c>
      <c r="C289" s="748"/>
      <c r="D289" s="748"/>
      <c r="E289" s="748"/>
      <c r="F289" s="748"/>
      <c r="G289" s="748"/>
      <c r="H289" s="748"/>
      <c r="I289" s="806"/>
      <c r="J289" s="806"/>
      <c r="K289" s="806"/>
      <c r="L289" s="807"/>
      <c r="M289" s="806"/>
      <c r="N289" s="808"/>
      <c r="O289" s="449"/>
      <c r="P289" s="379"/>
      <c r="Q289" s="379"/>
      <c r="R289" s="379"/>
      <c r="S289" s="379"/>
      <c r="T289" s="379"/>
    </row>
    <row r="290" spans="1:41" s="447" customFormat="1" ht="15" customHeight="1" thickBot="1" x14ac:dyDescent="0.25">
      <c r="A290" s="376"/>
      <c r="B290" s="374" t="s">
        <v>324</v>
      </c>
      <c r="C290" s="731">
        <f>SUM('14.sz.melléklet'!C19)</f>
        <v>4910000</v>
      </c>
      <c r="D290" s="731">
        <f>'14.sz.melléklet'!D19</f>
        <v>878000</v>
      </c>
      <c r="E290" s="731">
        <f>SUM('6. sz.melléklet'!E106+'14.sz.melléklet'!E19)</f>
        <v>52851000</v>
      </c>
      <c r="F290" s="731"/>
      <c r="G290" s="731"/>
      <c r="H290" s="731">
        <f>SUM('14.sz.melléklet'!F19)</f>
        <v>210000</v>
      </c>
      <c r="I290" s="801"/>
      <c r="J290" s="801"/>
      <c r="K290" s="801"/>
      <c r="L290" s="803"/>
      <c r="M290" s="801"/>
      <c r="N290" s="795">
        <f>SUM(C290:M290)</f>
        <v>58849000</v>
      </c>
      <c r="O290" s="449"/>
      <c r="P290" s="379"/>
      <c r="Q290" s="379"/>
      <c r="R290" s="379"/>
      <c r="S290" s="379"/>
      <c r="T290" s="379"/>
      <c r="U290" s="379"/>
      <c r="V290" s="379"/>
      <c r="W290" s="379"/>
      <c r="X290" s="379"/>
      <c r="Y290" s="379"/>
      <c r="Z290" s="379"/>
      <c r="AA290" s="379"/>
      <c r="AB290" s="379"/>
      <c r="AC290" s="379"/>
      <c r="AD290" s="379"/>
      <c r="AE290" s="379"/>
      <c r="AF290" s="379"/>
      <c r="AG290" s="379"/>
      <c r="AH290" s="379"/>
      <c r="AI290" s="379"/>
      <c r="AJ290" s="379"/>
      <c r="AK290" s="379"/>
      <c r="AL290" s="379"/>
      <c r="AM290" s="379"/>
      <c r="AN290" s="379"/>
    </row>
    <row r="291" spans="1:41" ht="15" customHeight="1" x14ac:dyDescent="0.2">
      <c r="A291" s="446"/>
      <c r="B291" s="445" t="s">
        <v>325</v>
      </c>
      <c r="C291" s="731">
        <f>SUM('14.sz.melléklet'!C20)</f>
        <v>5591000</v>
      </c>
      <c r="D291" s="731">
        <f>'14.sz.melléklet'!D20</f>
        <v>989375</v>
      </c>
      <c r="E291" s="748">
        <f>SUM('6. sz.melléklet'!E107+'14.sz.melléklet'!E20)</f>
        <v>52851000</v>
      </c>
      <c r="F291" s="748"/>
      <c r="G291" s="748"/>
      <c r="H291" s="731">
        <f>SUM('14.sz.melléklet'!F20)</f>
        <v>210000</v>
      </c>
      <c r="I291" s="806"/>
      <c r="J291" s="806"/>
      <c r="K291" s="806"/>
      <c r="L291" s="807"/>
      <c r="M291" s="806"/>
      <c r="N291" s="808">
        <f>SUM(C291:M291)</f>
        <v>59641375</v>
      </c>
      <c r="O291" s="449"/>
      <c r="P291" s="379"/>
      <c r="Q291" s="379"/>
      <c r="R291" s="379"/>
      <c r="S291" s="379"/>
      <c r="T291" s="379"/>
    </row>
    <row r="292" spans="1:41" s="470" customFormat="1" ht="15" customHeight="1" thickBot="1" x14ac:dyDescent="0.25">
      <c r="A292" s="984"/>
      <c r="B292" s="725" t="s">
        <v>323</v>
      </c>
      <c r="C292" s="742">
        <f>'14.sz.melléklet'!C21</f>
        <v>4866699</v>
      </c>
      <c r="D292" s="742">
        <f>'14.sz.melléklet'!D21</f>
        <v>812526</v>
      </c>
      <c r="E292" s="742">
        <f>'14.sz.melléklet'!E21+'6. sz.melléklet'!E108</f>
        <v>34468230</v>
      </c>
      <c r="F292" s="742"/>
      <c r="G292" s="742"/>
      <c r="H292" s="742">
        <f>'14.sz.melléklet'!F21</f>
        <v>31999</v>
      </c>
      <c r="I292" s="985"/>
      <c r="J292" s="985"/>
      <c r="K292" s="985"/>
      <c r="L292" s="986"/>
      <c r="M292" s="985"/>
      <c r="N292" s="743">
        <f>SUM(C292:M292)</f>
        <v>40179454</v>
      </c>
      <c r="O292" s="726"/>
      <c r="P292" s="727"/>
      <c r="Q292" s="727"/>
      <c r="R292" s="727"/>
      <c r="S292" s="727"/>
      <c r="T292" s="727"/>
      <c r="U292" s="727"/>
      <c r="V292" s="727"/>
      <c r="W292" s="727"/>
      <c r="X292" s="727"/>
      <c r="Y292" s="727"/>
      <c r="Z292" s="727"/>
      <c r="AA292" s="727"/>
      <c r="AB292" s="727"/>
      <c r="AC292" s="727"/>
      <c r="AD292" s="727"/>
      <c r="AE292" s="727"/>
      <c r="AF292" s="727"/>
      <c r="AG292" s="727"/>
      <c r="AH292" s="727"/>
      <c r="AI292" s="727"/>
      <c r="AJ292" s="727"/>
      <c r="AK292" s="727"/>
      <c r="AL292" s="727"/>
      <c r="AM292" s="727"/>
      <c r="AN292" s="727"/>
      <c r="AO292" s="727"/>
    </row>
    <row r="293" spans="1:41" s="727" customFormat="1" ht="25.5" x14ac:dyDescent="0.2">
      <c r="A293" s="978" t="s">
        <v>475</v>
      </c>
      <c r="B293" s="979" t="s">
        <v>476</v>
      </c>
      <c r="C293" s="980"/>
      <c r="D293" s="980"/>
      <c r="E293" s="980"/>
      <c r="F293" s="980"/>
      <c r="G293" s="980"/>
      <c r="H293" s="980"/>
      <c r="I293" s="981"/>
      <c r="J293" s="981"/>
      <c r="K293" s="981"/>
      <c r="L293" s="982"/>
      <c r="M293" s="981"/>
      <c r="N293" s="983"/>
      <c r="O293" s="726"/>
    </row>
    <row r="294" spans="1:41" s="727" customFormat="1" ht="15" customHeight="1" x14ac:dyDescent="0.2">
      <c r="A294" s="1210"/>
      <c r="B294" s="1156" t="s">
        <v>324</v>
      </c>
      <c r="C294" s="1157"/>
      <c r="D294" s="1157"/>
      <c r="E294" s="1157">
        <f>'6. sz.melléklet'!E110</f>
        <v>4499483</v>
      </c>
      <c r="F294" s="1157"/>
      <c r="G294" s="1157"/>
      <c r="H294" s="1157">
        <f>SUM('6. sz.melléklet'!H110)</f>
        <v>384101433</v>
      </c>
      <c r="I294" s="1277"/>
      <c r="J294" s="1277"/>
      <c r="K294" s="1277"/>
      <c r="L294" s="1278"/>
      <c r="M294" s="1277"/>
      <c r="N294" s="1279">
        <f>SUM(C294:M294)</f>
        <v>388600916</v>
      </c>
      <c r="O294" s="726"/>
    </row>
    <row r="295" spans="1:41" s="727" customFormat="1" ht="15" customHeight="1" x14ac:dyDescent="0.2">
      <c r="A295" s="978"/>
      <c r="B295" s="979" t="s">
        <v>325</v>
      </c>
      <c r="C295" s="980">
        <f>'17.sz.melléklet'!C8+'6. sz.melléklet'!C111</f>
        <v>3061064</v>
      </c>
      <c r="D295" s="980">
        <f>'17.sz.melléklet'!D8+'6. sz.melléklet'!D111</f>
        <v>475850</v>
      </c>
      <c r="E295" s="1157">
        <f>'6. sz.melléklet'!E111+'17.sz.melléklet'!E8</f>
        <v>4911167</v>
      </c>
      <c r="F295" s="1157"/>
      <c r="G295" s="1157"/>
      <c r="H295" s="1157">
        <f>SUM('6. sz.melléklet'!H111)+'17.sz.melléklet'!F8</f>
        <v>307087276</v>
      </c>
      <c r="I295" s="981"/>
      <c r="J295" s="981"/>
      <c r="K295" s="981"/>
      <c r="L295" s="982"/>
      <c r="M295" s="981"/>
      <c r="N295" s="983">
        <f>SUM(C295:M295)</f>
        <v>315535357</v>
      </c>
      <c r="O295" s="726"/>
    </row>
    <row r="296" spans="1:41" s="727" customFormat="1" ht="15" customHeight="1" thickBot="1" x14ac:dyDescent="0.25">
      <c r="A296" s="984"/>
      <c r="B296" s="725" t="s">
        <v>323</v>
      </c>
      <c r="C296" s="742">
        <f>'17.sz.melléklet'!C9+'6. sz.melléklet'!C112</f>
        <v>2804430</v>
      </c>
      <c r="D296" s="742">
        <f>'17.sz.melléklet'!D9+'6. sz.melléklet'!D112</f>
        <v>475849</v>
      </c>
      <c r="E296" s="742">
        <f>'17.sz.melléklet'!E9+'6. sz.melléklet'!E112</f>
        <v>2415983</v>
      </c>
      <c r="F296" s="742"/>
      <c r="G296" s="742"/>
      <c r="H296" s="742">
        <f>'17.sz.melléklet'!F9+'6. sz.melléklet'!H112</f>
        <v>233491011</v>
      </c>
      <c r="I296" s="985"/>
      <c r="J296" s="985"/>
      <c r="K296" s="985"/>
      <c r="L296" s="985"/>
      <c r="M296" s="985"/>
      <c r="N296" s="2278">
        <f>SUM(C296:M296)</f>
        <v>239187273</v>
      </c>
      <c r="O296" s="726"/>
    </row>
    <row r="297" spans="1:41" ht="25.5" x14ac:dyDescent="0.2">
      <c r="A297" s="446" t="s">
        <v>412</v>
      </c>
      <c r="B297" s="445" t="s">
        <v>414</v>
      </c>
      <c r="C297" s="748"/>
      <c r="D297" s="748"/>
      <c r="E297" s="748"/>
      <c r="F297" s="748"/>
      <c r="G297" s="748"/>
      <c r="H297" s="748"/>
      <c r="I297" s="806"/>
      <c r="J297" s="806"/>
      <c r="K297" s="806"/>
      <c r="L297" s="807"/>
      <c r="M297" s="806"/>
      <c r="N297" s="808"/>
      <c r="O297" s="449"/>
      <c r="P297" s="379"/>
      <c r="Q297" s="379"/>
      <c r="R297" s="379"/>
      <c r="S297" s="379"/>
      <c r="T297" s="379"/>
    </row>
    <row r="298" spans="1:41" ht="15" customHeight="1" x14ac:dyDescent="0.2">
      <c r="A298" s="376"/>
      <c r="B298" s="374" t="s">
        <v>324</v>
      </c>
      <c r="C298" s="731"/>
      <c r="D298" s="731"/>
      <c r="E298" s="731">
        <f>SUM('6. sz.melléklet'!E114)</f>
        <v>603000</v>
      </c>
      <c r="F298" s="731"/>
      <c r="G298" s="731"/>
      <c r="H298" s="731"/>
      <c r="I298" s="801"/>
      <c r="J298" s="801"/>
      <c r="K298" s="801"/>
      <c r="L298" s="801"/>
      <c r="M298" s="801"/>
      <c r="N298" s="795">
        <f>SUM(C298:M298)</f>
        <v>603000</v>
      </c>
      <c r="O298" s="449"/>
      <c r="P298" s="379"/>
      <c r="Q298" s="379"/>
      <c r="R298" s="379"/>
      <c r="S298" s="379"/>
      <c r="T298" s="379"/>
    </row>
    <row r="299" spans="1:41" ht="15" customHeight="1" x14ac:dyDescent="0.2">
      <c r="A299" s="446"/>
      <c r="B299" s="445" t="s">
        <v>325</v>
      </c>
      <c r="C299" s="748"/>
      <c r="D299" s="748"/>
      <c r="E299" s="748">
        <f>SUM('6. sz.melléklet'!E115)</f>
        <v>603000</v>
      </c>
      <c r="F299" s="748"/>
      <c r="G299" s="748"/>
      <c r="H299" s="748"/>
      <c r="I299" s="806"/>
      <c r="J299" s="806"/>
      <c r="K299" s="806"/>
      <c r="L299" s="807"/>
      <c r="M299" s="806"/>
      <c r="N299" s="808">
        <f>SUM(E299:M299)</f>
        <v>603000</v>
      </c>
      <c r="O299" s="449"/>
      <c r="P299" s="379"/>
      <c r="Q299" s="379"/>
      <c r="R299" s="379"/>
      <c r="S299" s="379"/>
      <c r="T299" s="379"/>
    </row>
    <row r="300" spans="1:41" ht="15" customHeight="1" thickBot="1" x14ac:dyDescent="0.25">
      <c r="A300" s="377"/>
      <c r="B300" s="375" t="s">
        <v>323</v>
      </c>
      <c r="C300" s="733"/>
      <c r="D300" s="733"/>
      <c r="E300" s="733">
        <f>'6. sz.melléklet'!E116</f>
        <v>0</v>
      </c>
      <c r="F300" s="733"/>
      <c r="G300" s="733"/>
      <c r="H300" s="733"/>
      <c r="I300" s="802"/>
      <c r="J300" s="802"/>
      <c r="K300" s="802"/>
      <c r="L300" s="804"/>
      <c r="M300" s="802"/>
      <c r="N300" s="2278"/>
      <c r="O300" s="449"/>
      <c r="P300" s="379"/>
      <c r="Q300" s="379"/>
      <c r="R300" s="379"/>
      <c r="S300" s="379"/>
      <c r="T300" s="379"/>
    </row>
    <row r="301" spans="1:41" ht="15" customHeight="1" x14ac:dyDescent="0.2">
      <c r="A301" s="446" t="s">
        <v>237</v>
      </c>
      <c r="B301" s="445" t="s">
        <v>89</v>
      </c>
      <c r="C301" s="748"/>
      <c r="D301" s="748"/>
      <c r="E301" s="748"/>
      <c r="F301" s="748"/>
      <c r="G301" s="748"/>
      <c r="H301" s="748"/>
      <c r="I301" s="806"/>
      <c r="J301" s="806"/>
      <c r="K301" s="806"/>
      <c r="L301" s="807"/>
      <c r="M301" s="806"/>
      <c r="N301" s="808"/>
      <c r="O301" s="449"/>
      <c r="P301" s="379"/>
      <c r="Q301" s="379"/>
      <c r="R301" s="379"/>
      <c r="S301" s="379"/>
      <c r="T301" s="379"/>
    </row>
    <row r="302" spans="1:41" s="447" customFormat="1" ht="15" customHeight="1" thickBot="1" x14ac:dyDescent="0.25">
      <c r="A302" s="376"/>
      <c r="B302" s="374" t="s">
        <v>324</v>
      </c>
      <c r="C302" s="731"/>
      <c r="D302" s="731"/>
      <c r="E302" s="731">
        <f>SUM('6. sz.melléklet'!E118)</f>
        <v>1170000</v>
      </c>
      <c r="F302" s="731"/>
      <c r="G302" s="731"/>
      <c r="H302" s="731"/>
      <c r="I302" s="801"/>
      <c r="J302" s="801"/>
      <c r="K302" s="801"/>
      <c r="L302" s="803"/>
      <c r="M302" s="801"/>
      <c r="N302" s="795">
        <f>SUM(C302:M302)</f>
        <v>1170000</v>
      </c>
      <c r="O302" s="449"/>
      <c r="P302" s="379"/>
      <c r="Q302" s="379"/>
      <c r="R302" s="379"/>
      <c r="S302" s="379"/>
      <c r="T302" s="379"/>
      <c r="U302" s="379"/>
      <c r="V302" s="379"/>
      <c r="W302" s="379"/>
      <c r="X302" s="379"/>
      <c r="Y302" s="379"/>
      <c r="Z302" s="379"/>
      <c r="AA302" s="379"/>
      <c r="AB302" s="379"/>
      <c r="AC302" s="379"/>
      <c r="AD302" s="379"/>
      <c r="AE302" s="379"/>
      <c r="AF302" s="379"/>
      <c r="AG302" s="379"/>
      <c r="AH302" s="379"/>
      <c r="AI302" s="379"/>
      <c r="AJ302" s="379"/>
      <c r="AK302" s="379"/>
      <c r="AL302" s="379"/>
      <c r="AM302" s="379"/>
      <c r="AN302" s="379"/>
    </row>
    <row r="303" spans="1:41" ht="15" customHeight="1" x14ac:dyDescent="0.2">
      <c r="A303" s="376"/>
      <c r="B303" s="374" t="s">
        <v>325</v>
      </c>
      <c r="C303" s="731"/>
      <c r="D303" s="731"/>
      <c r="E303" s="731">
        <f>SUM('6. sz.melléklet'!E119)</f>
        <v>1170000</v>
      </c>
      <c r="F303" s="731"/>
      <c r="G303" s="731"/>
      <c r="H303" s="731"/>
      <c r="I303" s="801"/>
      <c r="J303" s="801"/>
      <c r="K303" s="801"/>
      <c r="L303" s="803"/>
      <c r="M303" s="801"/>
      <c r="N303" s="795">
        <f>SUM(C303:M303)</f>
        <v>1170000</v>
      </c>
      <c r="O303" s="449"/>
      <c r="P303" s="379"/>
      <c r="Q303" s="379"/>
      <c r="R303" s="379"/>
      <c r="S303" s="379"/>
      <c r="T303" s="379"/>
    </row>
    <row r="304" spans="1:41" s="470" customFormat="1" ht="15" customHeight="1" thickBot="1" x14ac:dyDescent="0.25">
      <c r="A304" s="984"/>
      <c r="B304" s="725" t="s">
        <v>323</v>
      </c>
      <c r="C304" s="742"/>
      <c r="D304" s="742"/>
      <c r="E304" s="742">
        <f>'6. sz.melléklet'!E120</f>
        <v>388224</v>
      </c>
      <c r="F304" s="742"/>
      <c r="G304" s="742"/>
      <c r="H304" s="742">
        <f>'6. sz.melléklet'!H120</f>
        <v>66999</v>
      </c>
      <c r="I304" s="985"/>
      <c r="J304" s="985"/>
      <c r="K304" s="985"/>
      <c r="L304" s="986"/>
      <c r="M304" s="985"/>
      <c r="N304" s="743">
        <f>SUM(C304:M304)</f>
        <v>455223</v>
      </c>
      <c r="O304" s="726"/>
      <c r="P304" s="727"/>
      <c r="Q304" s="727"/>
      <c r="R304" s="727"/>
      <c r="S304" s="727"/>
      <c r="T304" s="727"/>
      <c r="U304" s="727"/>
      <c r="V304" s="727"/>
      <c r="W304" s="727"/>
      <c r="X304" s="727"/>
      <c r="Y304" s="727"/>
      <c r="Z304" s="727"/>
      <c r="AA304" s="727"/>
      <c r="AB304" s="727"/>
      <c r="AC304" s="727"/>
      <c r="AD304" s="727"/>
      <c r="AE304" s="727"/>
      <c r="AF304" s="727"/>
      <c r="AG304" s="727"/>
      <c r="AH304" s="727"/>
      <c r="AI304" s="727"/>
      <c r="AJ304" s="727"/>
      <c r="AK304" s="727"/>
      <c r="AL304" s="727"/>
      <c r="AM304" s="727"/>
      <c r="AN304" s="727"/>
      <c r="AO304" s="727"/>
    </row>
    <row r="305" spans="1:41" ht="15" customHeight="1" x14ac:dyDescent="0.2">
      <c r="A305" s="446" t="s">
        <v>238</v>
      </c>
      <c r="B305" s="445" t="s">
        <v>239</v>
      </c>
      <c r="C305" s="748"/>
      <c r="D305" s="748"/>
      <c r="E305" s="748"/>
      <c r="F305" s="748"/>
      <c r="G305" s="748"/>
      <c r="H305" s="748"/>
      <c r="I305" s="806"/>
      <c r="J305" s="806"/>
      <c r="K305" s="806"/>
      <c r="L305" s="807"/>
      <c r="M305" s="806"/>
      <c r="N305" s="808"/>
      <c r="O305" s="449"/>
      <c r="P305" s="379"/>
      <c r="Q305" s="379"/>
      <c r="R305" s="379"/>
      <c r="S305" s="379"/>
      <c r="T305" s="379"/>
    </row>
    <row r="306" spans="1:41" s="447" customFormat="1" ht="15" customHeight="1" thickBot="1" x14ac:dyDescent="0.25">
      <c r="A306" s="376"/>
      <c r="B306" s="374" t="s">
        <v>324</v>
      </c>
      <c r="C306" s="731"/>
      <c r="D306" s="731"/>
      <c r="E306" s="731"/>
      <c r="F306" s="731">
        <f>SUM('6. sz.melléklet'!F122)</f>
        <v>500000</v>
      </c>
      <c r="G306" s="731"/>
      <c r="H306" s="731"/>
      <c r="I306" s="801"/>
      <c r="J306" s="801"/>
      <c r="K306" s="801"/>
      <c r="L306" s="803"/>
      <c r="M306" s="801"/>
      <c r="N306" s="795">
        <f t="shared" ref="N306:N316" si="14">SUM(C306:M306)</f>
        <v>500000</v>
      </c>
      <c r="O306" s="449"/>
      <c r="P306" s="379"/>
      <c r="Q306" s="379"/>
      <c r="R306" s="379"/>
      <c r="S306" s="379"/>
      <c r="T306" s="379"/>
      <c r="U306" s="379"/>
      <c r="V306" s="379"/>
      <c r="W306" s="379"/>
      <c r="X306" s="379"/>
      <c r="Y306" s="379"/>
      <c r="Z306" s="379"/>
      <c r="AA306" s="379"/>
      <c r="AB306" s="379"/>
      <c r="AC306" s="379"/>
      <c r="AD306" s="379"/>
      <c r="AE306" s="379"/>
      <c r="AF306" s="379"/>
      <c r="AG306" s="379"/>
      <c r="AH306" s="379"/>
      <c r="AI306" s="379"/>
      <c r="AJ306" s="379"/>
      <c r="AK306" s="379"/>
      <c r="AL306" s="379"/>
      <c r="AM306" s="379"/>
      <c r="AN306" s="379"/>
    </row>
    <row r="307" spans="1:41" ht="15" customHeight="1" x14ac:dyDescent="0.2">
      <c r="A307" s="446"/>
      <c r="B307" s="445" t="s">
        <v>325</v>
      </c>
      <c r="C307" s="748"/>
      <c r="D307" s="748"/>
      <c r="E307" s="748"/>
      <c r="F307" s="748">
        <f>SUM('6. sz.melléklet'!F123)</f>
        <v>500000</v>
      </c>
      <c r="G307" s="748"/>
      <c r="H307" s="748"/>
      <c r="I307" s="806"/>
      <c r="J307" s="806"/>
      <c r="K307" s="806"/>
      <c r="L307" s="807"/>
      <c r="M307" s="806"/>
      <c r="N307" s="808">
        <f t="shared" si="14"/>
        <v>500000</v>
      </c>
      <c r="O307" s="449"/>
      <c r="P307" s="379"/>
      <c r="Q307" s="379"/>
      <c r="R307" s="379"/>
      <c r="S307" s="379"/>
      <c r="T307" s="379"/>
    </row>
    <row r="308" spans="1:41" s="470" customFormat="1" ht="15" customHeight="1" thickBot="1" x14ac:dyDescent="0.25">
      <c r="A308" s="1171"/>
      <c r="B308" s="1172" t="s">
        <v>323</v>
      </c>
      <c r="C308" s="1173"/>
      <c r="D308" s="1173"/>
      <c r="E308" s="1173">
        <f>'6. sz.melléklet'!E124</f>
        <v>31000</v>
      </c>
      <c r="F308" s="1173">
        <f>'6. sz.melléklet'!F124</f>
        <v>0</v>
      </c>
      <c r="G308" s="1173"/>
      <c r="H308" s="1173"/>
      <c r="I308" s="1227"/>
      <c r="J308" s="1227"/>
      <c r="K308" s="1227"/>
      <c r="L308" s="1228"/>
      <c r="M308" s="1227"/>
      <c r="N308" s="1300">
        <f t="shared" si="14"/>
        <v>31000</v>
      </c>
      <c r="O308" s="726"/>
      <c r="P308" s="727"/>
      <c r="Q308" s="727"/>
      <c r="R308" s="727"/>
      <c r="S308" s="727"/>
      <c r="T308" s="727"/>
      <c r="U308" s="727"/>
      <c r="V308" s="727"/>
      <c r="W308" s="727"/>
      <c r="X308" s="727"/>
      <c r="Y308" s="727"/>
      <c r="Z308" s="727"/>
      <c r="AA308" s="727"/>
      <c r="AB308" s="727"/>
      <c r="AC308" s="727"/>
      <c r="AD308" s="727"/>
      <c r="AE308" s="727"/>
      <c r="AF308" s="727"/>
      <c r="AG308" s="727"/>
      <c r="AH308" s="727"/>
      <c r="AI308" s="727"/>
      <c r="AJ308" s="727"/>
      <c r="AK308" s="727"/>
      <c r="AL308" s="727"/>
      <c r="AM308" s="727"/>
      <c r="AN308" s="727"/>
      <c r="AO308" s="727"/>
    </row>
    <row r="309" spans="1:41" ht="15" customHeight="1" x14ac:dyDescent="0.2">
      <c r="A309" s="446" t="s">
        <v>447</v>
      </c>
      <c r="B309" s="445" t="s">
        <v>448</v>
      </c>
      <c r="C309" s="748"/>
      <c r="D309" s="748"/>
      <c r="E309" s="748"/>
      <c r="F309" s="748"/>
      <c r="G309" s="748"/>
      <c r="H309" s="748"/>
      <c r="I309" s="806"/>
      <c r="J309" s="806"/>
      <c r="K309" s="806"/>
      <c r="L309" s="807"/>
      <c r="M309" s="806"/>
      <c r="N309" s="808"/>
      <c r="O309" s="449"/>
      <c r="P309" s="379"/>
      <c r="Q309" s="379"/>
      <c r="R309" s="379"/>
      <c r="S309" s="379"/>
      <c r="T309" s="379"/>
    </row>
    <row r="310" spans="1:41" s="447" customFormat="1" ht="15" customHeight="1" thickBot="1" x14ac:dyDescent="0.25">
      <c r="A310" s="376"/>
      <c r="B310" s="374" t="s">
        <v>324</v>
      </c>
      <c r="C310" s="731"/>
      <c r="D310" s="731"/>
      <c r="E310" s="731"/>
      <c r="F310" s="731">
        <f>SUM('6. sz.melléklet'!F126)</f>
        <v>0</v>
      </c>
      <c r="G310" s="731"/>
      <c r="H310" s="731"/>
      <c r="I310" s="801"/>
      <c r="J310" s="801"/>
      <c r="K310" s="801"/>
      <c r="L310" s="803"/>
      <c r="M310" s="801"/>
      <c r="N310" s="795">
        <f t="shared" si="14"/>
        <v>0</v>
      </c>
      <c r="O310" s="449"/>
      <c r="P310" s="379"/>
      <c r="Q310" s="379"/>
      <c r="R310" s="379"/>
      <c r="S310" s="379"/>
      <c r="T310" s="379"/>
      <c r="U310" s="379"/>
      <c r="V310" s="379"/>
      <c r="W310" s="379"/>
      <c r="X310" s="379"/>
      <c r="Y310" s="379"/>
      <c r="Z310" s="379"/>
      <c r="AA310" s="379"/>
      <c r="AB310" s="379"/>
      <c r="AC310" s="379"/>
      <c r="AD310" s="379"/>
      <c r="AE310" s="379"/>
      <c r="AF310" s="379"/>
      <c r="AG310" s="379"/>
      <c r="AH310" s="379"/>
      <c r="AI310" s="379"/>
      <c r="AJ310" s="379"/>
      <c r="AK310" s="379"/>
      <c r="AL310" s="379"/>
      <c r="AM310" s="379"/>
      <c r="AN310" s="379"/>
    </row>
    <row r="311" spans="1:41" ht="15" customHeight="1" x14ac:dyDescent="0.2">
      <c r="A311" s="446"/>
      <c r="B311" s="445" t="s">
        <v>325</v>
      </c>
      <c r="C311" s="748"/>
      <c r="D311" s="748"/>
      <c r="E311" s="748"/>
      <c r="F311" s="748"/>
      <c r="G311" s="748"/>
      <c r="H311" s="748"/>
      <c r="I311" s="806"/>
      <c r="J311" s="806"/>
      <c r="K311" s="806"/>
      <c r="L311" s="807"/>
      <c r="M311" s="806"/>
      <c r="N311" s="808">
        <f t="shared" si="14"/>
        <v>0</v>
      </c>
      <c r="O311" s="449"/>
      <c r="P311" s="379"/>
      <c r="Q311" s="379"/>
      <c r="R311" s="379"/>
      <c r="S311" s="379"/>
      <c r="T311" s="379"/>
    </row>
    <row r="312" spans="1:41" s="470" customFormat="1" ht="15" customHeight="1" thickBot="1" x14ac:dyDescent="0.25">
      <c r="A312" s="1171"/>
      <c r="B312" s="1172" t="s">
        <v>323</v>
      </c>
      <c r="C312" s="1173"/>
      <c r="D312" s="1173"/>
      <c r="E312" s="1173"/>
      <c r="F312" s="1173"/>
      <c r="G312" s="1173"/>
      <c r="H312" s="1173"/>
      <c r="I312" s="1227"/>
      <c r="J312" s="1227"/>
      <c r="K312" s="1227"/>
      <c r="L312" s="1228"/>
      <c r="M312" s="1227"/>
      <c r="N312" s="1300">
        <f t="shared" si="14"/>
        <v>0</v>
      </c>
      <c r="O312" s="726"/>
      <c r="P312" s="727"/>
      <c r="Q312" s="727"/>
      <c r="R312" s="727"/>
      <c r="S312" s="727"/>
      <c r="T312" s="727"/>
      <c r="U312" s="727"/>
      <c r="V312" s="727"/>
      <c r="W312" s="727"/>
      <c r="X312" s="727"/>
      <c r="Y312" s="727"/>
      <c r="Z312" s="727"/>
      <c r="AA312" s="727"/>
      <c r="AB312" s="727"/>
      <c r="AC312" s="727"/>
      <c r="AD312" s="727"/>
      <c r="AE312" s="727"/>
      <c r="AF312" s="727"/>
      <c r="AG312" s="727"/>
      <c r="AH312" s="727"/>
      <c r="AI312" s="727"/>
      <c r="AJ312" s="727"/>
      <c r="AK312" s="727"/>
      <c r="AL312" s="727"/>
      <c r="AM312" s="727"/>
      <c r="AN312" s="727"/>
      <c r="AO312" s="727"/>
    </row>
    <row r="313" spans="1:41" ht="25.5" x14ac:dyDescent="0.2">
      <c r="A313" s="446" t="s">
        <v>240</v>
      </c>
      <c r="B313" s="445" t="s">
        <v>241</v>
      </c>
      <c r="C313" s="748"/>
      <c r="D313" s="748"/>
      <c r="E313" s="748"/>
      <c r="F313" s="748"/>
      <c r="G313" s="748"/>
      <c r="H313" s="748"/>
      <c r="I313" s="806"/>
      <c r="J313" s="806"/>
      <c r="K313" s="806"/>
      <c r="L313" s="807"/>
      <c r="M313" s="806"/>
      <c r="N313" s="808">
        <f t="shared" si="14"/>
        <v>0</v>
      </c>
      <c r="O313" s="449"/>
      <c r="P313" s="379"/>
      <c r="Q313" s="379"/>
      <c r="R313" s="379"/>
      <c r="S313" s="379"/>
      <c r="T313" s="379"/>
    </row>
    <row r="314" spans="1:41" s="447" customFormat="1" ht="15" customHeight="1" thickBot="1" x14ac:dyDescent="0.25">
      <c r="A314" s="376"/>
      <c r="B314" s="374" t="s">
        <v>324</v>
      </c>
      <c r="C314" s="731"/>
      <c r="D314" s="731"/>
      <c r="E314" s="731"/>
      <c r="F314" s="731">
        <f>SUM('6. sz.melléklet'!F130)</f>
        <v>0</v>
      </c>
      <c r="G314" s="731"/>
      <c r="H314" s="731"/>
      <c r="I314" s="801"/>
      <c r="J314" s="801"/>
      <c r="K314" s="801"/>
      <c r="L314" s="803"/>
      <c r="M314" s="801"/>
      <c r="N314" s="795">
        <f t="shared" si="14"/>
        <v>0</v>
      </c>
      <c r="O314" s="449"/>
      <c r="P314" s="379"/>
      <c r="Q314" s="379"/>
      <c r="R314" s="379"/>
      <c r="S314" s="379"/>
      <c r="T314" s="379"/>
      <c r="U314" s="379"/>
      <c r="V314" s="379"/>
      <c r="W314" s="379"/>
      <c r="X314" s="379"/>
      <c r="Y314" s="379"/>
      <c r="Z314" s="379"/>
      <c r="AA314" s="379"/>
      <c r="AB314" s="379"/>
      <c r="AC314" s="379"/>
      <c r="AD314" s="379"/>
      <c r="AE314" s="379"/>
      <c r="AF314" s="379"/>
      <c r="AG314" s="379"/>
      <c r="AH314" s="379"/>
      <c r="AI314" s="379"/>
      <c r="AJ314" s="379"/>
      <c r="AK314" s="379"/>
      <c r="AL314" s="379"/>
      <c r="AM314" s="379"/>
      <c r="AN314" s="379"/>
    </row>
    <row r="315" spans="1:41" ht="15" customHeight="1" x14ac:dyDescent="0.2">
      <c r="A315" s="446"/>
      <c r="B315" s="445" t="s">
        <v>325</v>
      </c>
      <c r="C315" s="748"/>
      <c r="D315" s="748"/>
      <c r="E315" s="748"/>
      <c r="F315" s="748">
        <f>SUM('6. sz.melléklet'!F131)</f>
        <v>0</v>
      </c>
      <c r="G315" s="748"/>
      <c r="H315" s="748"/>
      <c r="I315" s="806"/>
      <c r="J315" s="806"/>
      <c r="K315" s="806"/>
      <c r="L315" s="807"/>
      <c r="M315" s="806"/>
      <c r="N315" s="808">
        <f t="shared" si="14"/>
        <v>0</v>
      </c>
      <c r="O315" s="449"/>
      <c r="P315" s="379"/>
      <c r="Q315" s="379"/>
      <c r="R315" s="379"/>
      <c r="S315" s="379"/>
      <c r="T315" s="379"/>
    </row>
    <row r="316" spans="1:41" s="470" customFormat="1" ht="15" customHeight="1" thickBot="1" x14ac:dyDescent="0.25">
      <c r="A316" s="1171"/>
      <c r="B316" s="1172" t="s">
        <v>323</v>
      </c>
      <c r="C316" s="1173"/>
      <c r="D316" s="1173"/>
      <c r="E316" s="1173"/>
      <c r="F316" s="1173"/>
      <c r="G316" s="1173"/>
      <c r="H316" s="1173"/>
      <c r="I316" s="1227"/>
      <c r="J316" s="1227"/>
      <c r="K316" s="1227"/>
      <c r="L316" s="1228"/>
      <c r="M316" s="1227"/>
      <c r="N316" s="1300">
        <f t="shared" si="14"/>
        <v>0</v>
      </c>
      <c r="O316" s="726"/>
      <c r="P316" s="727"/>
      <c r="Q316" s="727"/>
      <c r="R316" s="727"/>
      <c r="S316" s="727"/>
      <c r="T316" s="727"/>
      <c r="U316" s="727"/>
      <c r="V316" s="727"/>
      <c r="W316" s="727"/>
      <c r="X316" s="727"/>
      <c r="Y316" s="727"/>
      <c r="Z316" s="727"/>
      <c r="AA316" s="727"/>
      <c r="AB316" s="727"/>
      <c r="AC316" s="727"/>
      <c r="AD316" s="727"/>
      <c r="AE316" s="727"/>
      <c r="AF316" s="727"/>
      <c r="AG316" s="727"/>
      <c r="AH316" s="727"/>
      <c r="AI316" s="727"/>
      <c r="AJ316" s="727"/>
      <c r="AK316" s="727"/>
      <c r="AL316" s="727"/>
      <c r="AM316" s="727"/>
      <c r="AN316" s="727"/>
      <c r="AO316" s="727"/>
    </row>
    <row r="317" spans="1:41" ht="25.5" x14ac:dyDescent="0.2">
      <c r="A317" s="446" t="s">
        <v>242</v>
      </c>
      <c r="B317" s="445" t="s">
        <v>243</v>
      </c>
      <c r="C317" s="748"/>
      <c r="D317" s="748"/>
      <c r="E317" s="748"/>
      <c r="F317" s="748"/>
      <c r="G317" s="748"/>
      <c r="H317" s="748"/>
      <c r="I317" s="806"/>
      <c r="J317" s="806"/>
      <c r="K317" s="806"/>
      <c r="L317" s="807"/>
      <c r="M317" s="806"/>
      <c r="N317" s="808"/>
      <c r="O317" s="449"/>
      <c r="P317" s="379"/>
      <c r="Q317" s="379"/>
      <c r="R317" s="379"/>
      <c r="S317" s="379"/>
      <c r="T317" s="379"/>
    </row>
    <row r="318" spans="1:41" s="447" customFormat="1" ht="15" customHeight="1" thickBot="1" x14ac:dyDescent="0.25">
      <c r="A318" s="376"/>
      <c r="B318" s="374" t="s">
        <v>324</v>
      </c>
      <c r="C318" s="731"/>
      <c r="D318" s="731"/>
      <c r="E318" s="731"/>
      <c r="F318" s="731">
        <f>SUM('6. sz.melléklet'!F138)</f>
        <v>23396000</v>
      </c>
      <c r="G318" s="731"/>
      <c r="H318" s="731"/>
      <c r="I318" s="801">
        <f>'6. sz.melléklet'!I138</f>
        <v>1000000</v>
      </c>
      <c r="J318" s="801"/>
      <c r="K318" s="801"/>
      <c r="L318" s="803"/>
      <c r="M318" s="801"/>
      <c r="N318" s="795">
        <f>SUM(C318:M318)</f>
        <v>24396000</v>
      </c>
      <c r="O318" s="449"/>
      <c r="P318" s="379"/>
      <c r="Q318" s="379"/>
      <c r="R318" s="379"/>
      <c r="S318" s="379"/>
      <c r="T318" s="379"/>
      <c r="U318" s="379"/>
      <c r="V318" s="379"/>
      <c r="W318" s="379"/>
      <c r="X318" s="379"/>
      <c r="Y318" s="379"/>
      <c r="Z318" s="379"/>
      <c r="AA318" s="379"/>
      <c r="AB318" s="379"/>
      <c r="AC318" s="379"/>
      <c r="AD318" s="379"/>
      <c r="AE318" s="379"/>
      <c r="AF318" s="379"/>
      <c r="AG318" s="379"/>
      <c r="AH318" s="379"/>
      <c r="AI318" s="379"/>
      <c r="AJ318" s="379"/>
      <c r="AK318" s="379"/>
      <c r="AL318" s="379"/>
      <c r="AM318" s="379"/>
      <c r="AN318" s="379"/>
    </row>
    <row r="319" spans="1:41" ht="15" customHeight="1" x14ac:dyDescent="0.2">
      <c r="A319" s="446"/>
      <c r="B319" s="445" t="s">
        <v>325</v>
      </c>
      <c r="C319" s="748"/>
      <c r="D319" s="748"/>
      <c r="E319" s="748"/>
      <c r="F319" s="748">
        <f>SUM('6. sz.melléklet'!F139)</f>
        <v>23396000</v>
      </c>
      <c r="G319" s="748"/>
      <c r="H319" s="748"/>
      <c r="I319" s="801">
        <f>'6. sz.melléklet'!I139</f>
        <v>1000000</v>
      </c>
      <c r="J319" s="806"/>
      <c r="K319" s="806"/>
      <c r="L319" s="807"/>
      <c r="M319" s="806"/>
      <c r="N319" s="808">
        <f>SUM(C319:M319)</f>
        <v>24396000</v>
      </c>
      <c r="O319" s="449"/>
      <c r="P319" s="379"/>
      <c r="Q319" s="379"/>
      <c r="R319" s="379"/>
      <c r="S319" s="379"/>
      <c r="T319" s="379"/>
    </row>
    <row r="320" spans="1:41" s="470" customFormat="1" ht="15" customHeight="1" thickBot="1" x14ac:dyDescent="0.25">
      <c r="A320" s="1171"/>
      <c r="B320" s="1172" t="s">
        <v>323</v>
      </c>
      <c r="C320" s="1173"/>
      <c r="D320" s="1173"/>
      <c r="E320" s="1173">
        <f>'6. sz.melléklet'!E140</f>
        <v>57204</v>
      </c>
      <c r="F320" s="1173">
        <f>'6. sz.melléklet'!F140</f>
        <v>12501442</v>
      </c>
      <c r="G320" s="1173"/>
      <c r="H320" s="1173"/>
      <c r="I320" s="1173">
        <f>'6. sz.melléklet'!I140</f>
        <v>400000</v>
      </c>
      <c r="J320" s="1227"/>
      <c r="K320" s="1227"/>
      <c r="L320" s="1228"/>
      <c r="M320" s="1227"/>
      <c r="N320" s="1300">
        <f>SUM(C320:M320)</f>
        <v>12958646</v>
      </c>
      <c r="O320" s="726"/>
      <c r="P320" s="727"/>
      <c r="Q320" s="727"/>
      <c r="R320" s="727"/>
      <c r="S320" s="727"/>
      <c r="T320" s="727"/>
      <c r="U320" s="727"/>
      <c r="V320" s="727"/>
      <c r="W320" s="727"/>
      <c r="X320" s="727"/>
      <c r="Y320" s="727"/>
      <c r="Z320" s="727"/>
      <c r="AA320" s="727"/>
      <c r="AB320" s="727"/>
      <c r="AC320" s="727"/>
      <c r="AD320" s="727"/>
      <c r="AE320" s="727"/>
      <c r="AF320" s="727"/>
      <c r="AG320" s="727"/>
      <c r="AH320" s="727"/>
      <c r="AI320" s="727"/>
      <c r="AJ320" s="727"/>
      <c r="AK320" s="727"/>
      <c r="AL320" s="727"/>
      <c r="AM320" s="727"/>
      <c r="AN320" s="727"/>
      <c r="AO320" s="727"/>
    </row>
    <row r="321" spans="1:41" ht="25.5" x14ac:dyDescent="0.2">
      <c r="A321" s="446" t="s">
        <v>248</v>
      </c>
      <c r="B321" s="445" t="s">
        <v>85</v>
      </c>
      <c r="C321" s="748"/>
      <c r="D321" s="748"/>
      <c r="E321" s="748"/>
      <c r="F321" s="748"/>
      <c r="G321" s="748"/>
      <c r="H321" s="748"/>
      <c r="I321" s="806"/>
      <c r="J321" s="806"/>
      <c r="K321" s="806"/>
      <c r="L321" s="807"/>
      <c r="M321" s="806"/>
      <c r="N321" s="808"/>
      <c r="O321" s="449"/>
      <c r="P321" s="379"/>
      <c r="Q321" s="379"/>
      <c r="R321" s="379"/>
      <c r="S321" s="379"/>
      <c r="T321" s="379"/>
    </row>
    <row r="322" spans="1:41" s="447" customFormat="1" ht="15" customHeight="1" thickBot="1" x14ac:dyDescent="0.25">
      <c r="A322" s="376"/>
      <c r="B322" s="374" t="s">
        <v>324</v>
      </c>
      <c r="C322" s="731"/>
      <c r="D322" s="731"/>
      <c r="E322" s="731"/>
      <c r="F322" s="731"/>
      <c r="G322" s="731"/>
      <c r="H322" s="731"/>
      <c r="I322" s="801"/>
      <c r="J322" s="801"/>
      <c r="K322" s="801"/>
      <c r="L322" s="803"/>
      <c r="M322" s="801">
        <f>SUM('6. sz.melléklet'!M142)</f>
        <v>0</v>
      </c>
      <c r="N322" s="795">
        <f>SUM(C322:M322)</f>
        <v>0</v>
      </c>
      <c r="O322" s="449"/>
      <c r="P322" s="379"/>
      <c r="Q322" s="379"/>
      <c r="R322" s="379"/>
      <c r="S322" s="379"/>
      <c r="T322" s="379"/>
      <c r="U322" s="379"/>
      <c r="V322" s="379"/>
      <c r="W322" s="379"/>
      <c r="X322" s="379"/>
      <c r="Y322" s="379"/>
      <c r="Z322" s="379"/>
      <c r="AA322" s="379"/>
      <c r="AB322" s="379"/>
      <c r="AC322" s="379"/>
      <c r="AD322" s="379"/>
      <c r="AE322" s="379"/>
      <c r="AF322" s="379"/>
      <c r="AG322" s="379"/>
      <c r="AH322" s="379"/>
      <c r="AI322" s="379"/>
      <c r="AJ322" s="379"/>
      <c r="AK322" s="379"/>
      <c r="AL322" s="379"/>
      <c r="AM322" s="379"/>
      <c r="AN322" s="379"/>
    </row>
    <row r="323" spans="1:41" ht="15" customHeight="1" x14ac:dyDescent="0.2">
      <c r="A323" s="446"/>
      <c r="B323" s="445" t="s">
        <v>325</v>
      </c>
      <c r="C323" s="748"/>
      <c r="D323" s="748"/>
      <c r="E323" s="748"/>
      <c r="F323" s="748"/>
      <c r="G323" s="748"/>
      <c r="H323" s="748">
        <f>'6. sz.melléklet'!H143</f>
        <v>116149997</v>
      </c>
      <c r="I323" s="806"/>
      <c r="J323" s="806"/>
      <c r="K323" s="806"/>
      <c r="L323" s="807"/>
      <c r="M323" s="806">
        <f>SUM('6. sz.melléklet'!M143)</f>
        <v>225512088</v>
      </c>
      <c r="N323" s="808">
        <f>SUM(C323:M323)</f>
        <v>341662085</v>
      </c>
      <c r="O323" s="449"/>
      <c r="P323" s="379"/>
      <c r="Q323" s="379"/>
      <c r="R323" s="379"/>
      <c r="S323" s="379"/>
      <c r="T323" s="379"/>
    </row>
    <row r="324" spans="1:41" s="470" customFormat="1" ht="15" customHeight="1" thickBot="1" x14ac:dyDescent="0.25">
      <c r="A324" s="1171"/>
      <c r="B324" s="1172" t="s">
        <v>323</v>
      </c>
      <c r="C324" s="1173"/>
      <c r="D324" s="1173"/>
      <c r="E324" s="1173">
        <f>'6. sz.melléklet'!E144</f>
        <v>162886</v>
      </c>
      <c r="F324" s="1173"/>
      <c r="G324" s="1173"/>
      <c r="H324" s="1173">
        <f>'6. sz.melléklet'!H144</f>
        <v>116149997</v>
      </c>
      <c r="I324" s="1227"/>
      <c r="J324" s="1227"/>
      <c r="K324" s="1227"/>
      <c r="L324" s="1228"/>
      <c r="M324" s="1227">
        <f>'6. sz.melléklet'!M144</f>
        <v>225512088</v>
      </c>
      <c r="N324" s="1300">
        <f>SUM(C324:M324)</f>
        <v>341824971</v>
      </c>
      <c r="O324" s="726"/>
      <c r="P324" s="727"/>
      <c r="Q324" s="727"/>
      <c r="R324" s="727"/>
      <c r="S324" s="727"/>
      <c r="T324" s="727"/>
      <c r="U324" s="727"/>
      <c r="V324" s="727"/>
      <c r="W324" s="727"/>
      <c r="X324" s="727"/>
      <c r="Y324" s="727"/>
      <c r="Z324" s="727"/>
      <c r="AA324" s="727"/>
      <c r="AB324" s="727"/>
      <c r="AC324" s="727"/>
      <c r="AD324" s="727"/>
      <c r="AE324" s="727"/>
      <c r="AF324" s="727"/>
      <c r="AG324" s="727"/>
      <c r="AH324" s="727"/>
      <c r="AI324" s="727"/>
      <c r="AJ324" s="727"/>
      <c r="AK324" s="727"/>
      <c r="AL324" s="727"/>
      <c r="AM324" s="727"/>
      <c r="AN324" s="727"/>
      <c r="AO324" s="727"/>
    </row>
    <row r="325" spans="1:41" s="470" customFormat="1" ht="15" customHeight="1" thickBot="1" x14ac:dyDescent="0.25">
      <c r="A325" s="1212"/>
      <c r="B325" s="1146"/>
      <c r="C325" s="1147"/>
      <c r="D325" s="1147"/>
      <c r="E325" s="1147"/>
      <c r="F325" s="1147"/>
      <c r="G325" s="1147"/>
      <c r="H325" s="1147"/>
      <c r="I325" s="1213"/>
      <c r="J325" s="1213"/>
      <c r="K325" s="1213"/>
      <c r="L325" s="1214"/>
      <c r="M325" s="1213"/>
      <c r="N325" s="1148"/>
      <c r="O325" s="726"/>
      <c r="P325" s="727"/>
      <c r="Q325" s="727"/>
      <c r="R325" s="727"/>
      <c r="S325" s="727"/>
      <c r="T325" s="727"/>
      <c r="U325" s="727"/>
      <c r="V325" s="727"/>
      <c r="W325" s="727"/>
      <c r="X325" s="727"/>
      <c r="Y325" s="727"/>
      <c r="Z325" s="727"/>
      <c r="AA325" s="727"/>
      <c r="AB325" s="727"/>
      <c r="AC325" s="727"/>
      <c r="AD325" s="727"/>
      <c r="AE325" s="727"/>
      <c r="AF325" s="727"/>
      <c r="AG325" s="727"/>
      <c r="AH325" s="727"/>
      <c r="AI325" s="727"/>
      <c r="AJ325" s="727"/>
      <c r="AK325" s="727"/>
      <c r="AL325" s="727"/>
      <c r="AM325" s="727"/>
      <c r="AN325" s="727"/>
      <c r="AO325" s="727"/>
    </row>
    <row r="326" spans="1:41" ht="15" customHeight="1" thickBot="1" x14ac:dyDescent="0.25">
      <c r="A326" s="552"/>
      <c r="B326" s="553" t="s">
        <v>70</v>
      </c>
      <c r="C326" s="809"/>
      <c r="D326" s="809"/>
      <c r="E326" s="809"/>
      <c r="F326" s="809"/>
      <c r="G326" s="809"/>
      <c r="H326" s="809"/>
      <c r="I326" s="809"/>
      <c r="J326" s="809"/>
      <c r="K326" s="809"/>
      <c r="L326" s="810"/>
      <c r="M326" s="809"/>
      <c r="N326" s="811"/>
      <c r="O326" s="520"/>
      <c r="P326" s="554"/>
      <c r="Q326" s="379"/>
      <c r="R326" s="379"/>
      <c r="S326" s="379"/>
      <c r="T326" s="379"/>
    </row>
    <row r="327" spans="1:41" ht="15" customHeight="1" thickBot="1" x14ac:dyDescent="0.25">
      <c r="A327" s="555"/>
      <c r="B327" s="556" t="s">
        <v>324</v>
      </c>
      <c r="C327" s="809">
        <f t="shared" ref="C327:M327" si="15">C166+C186+C194+C198+C202+C206+C210+C214+C218+C222+C226+C230+C234+C238+C246+C254+C258+C266+C270+C274+C278+C282+C286+C290+C302+C306+C310+C314+C318+C322+C298+C250+C182+C178+C294</f>
        <v>241221000</v>
      </c>
      <c r="D327" s="809">
        <f t="shared" si="15"/>
        <v>45418000</v>
      </c>
      <c r="E327" s="809">
        <f t="shared" si="15"/>
        <v>300636483</v>
      </c>
      <c r="F327" s="809">
        <f t="shared" si="15"/>
        <v>23896000</v>
      </c>
      <c r="G327" s="809">
        <f t="shared" si="15"/>
        <v>238086912</v>
      </c>
      <c r="H327" s="809">
        <f t="shared" si="15"/>
        <v>754198714</v>
      </c>
      <c r="I327" s="809">
        <f>I166+I186+I194+I198+I202+I206+I210+I214+I218+I222+I226+I230+I234+I238+I246+I254+I258+I266+I270+I274+I278+I282+I286+I290+I302+I306+I310+I314+I318+I322+I298+I250+I182+I178+I294+I190</f>
        <v>141799607</v>
      </c>
      <c r="J327" s="809">
        <f t="shared" si="15"/>
        <v>23080050</v>
      </c>
      <c r="K327" s="809">
        <f t="shared" si="15"/>
        <v>54155707.555555582</v>
      </c>
      <c r="L327" s="809">
        <f t="shared" si="15"/>
        <v>26500000</v>
      </c>
      <c r="M327" s="809">
        <f t="shared" si="15"/>
        <v>5398843</v>
      </c>
      <c r="N327" s="809">
        <f>N166+N186+N194+N198+N202+N206+N210+N214+N218+N222+N226+N230+N234+N238+N246+N254+N258+N266+N270+N274+N278+N282+N286+N290+N302+N306+N310+N314+N318+N322+N298+N250+N182+N178+N294+N190</f>
        <v>1854391316.5555556</v>
      </c>
      <c r="O327" s="520"/>
      <c r="P327" s="554"/>
      <c r="Q327" s="379"/>
      <c r="R327" s="379"/>
      <c r="S327" s="379"/>
      <c r="T327" s="379"/>
    </row>
    <row r="328" spans="1:41" ht="15" customHeight="1" thickBot="1" x14ac:dyDescent="0.25">
      <c r="A328" s="555"/>
      <c r="B328" s="556" t="s">
        <v>325</v>
      </c>
      <c r="C328" s="809">
        <f>C167+C179+C183+C187+C195+C199+C203+C207+C211+C215+C219+C223+C227+C231+C235+C239+C247+C251+C255+C259+C267+C271+C275+C279+C283+C287+C291+C295+C299+C303+C307+C311+C315+C319+C323</f>
        <v>272769417</v>
      </c>
      <c r="D328" s="809">
        <f>D167+D179+D183+D187+D195+D199+D203+D207+D211+D215+D219+D223+D227+D231+D235+D239+D247+D251+D255+D259+D267+D271+D275+D279+D283+D287+D291+D295+D299+D303+D307+D311+D315+D319+D323</f>
        <v>52549467</v>
      </c>
      <c r="E328" s="809">
        <f t="shared" ref="E328:M328" si="16">E167+E179+E183+E187+E195+E199+E203+E207+E211+E215+E219+E223+E227+E231+E235+E239+E247+E251+E255+E259+E267+E271+E275+E279+E283+E287+E291+E295+E299+E303+E307+E311+E315+E319+E323+E243</f>
        <v>397225344</v>
      </c>
      <c r="F328" s="809">
        <f t="shared" si="16"/>
        <v>23896000</v>
      </c>
      <c r="G328" s="809">
        <f t="shared" si="16"/>
        <v>238086912</v>
      </c>
      <c r="H328" s="809">
        <f t="shared" si="16"/>
        <v>937034665</v>
      </c>
      <c r="I328" s="809">
        <f>I167+I179+I183+I187+I195+I199+I203+I207+I211+I215+I219+I223+I227+I231+I235+I239+I247+I251+I255+I259+I267+I271+I275+I279+I283+I287+I291+I295+I299+I303+I307+I311+I315+I319+I323+I243+I191</f>
        <v>139554536</v>
      </c>
      <c r="J328" s="809">
        <f t="shared" si="16"/>
        <v>59292130</v>
      </c>
      <c r="K328" s="809">
        <f t="shared" si="16"/>
        <v>26190372</v>
      </c>
      <c r="L328" s="809">
        <f t="shared" si="16"/>
        <v>3571800</v>
      </c>
      <c r="M328" s="809">
        <f t="shared" si="16"/>
        <v>290102858</v>
      </c>
      <c r="N328" s="809">
        <f>N167+N179+N183+N187+N195+N199+N203+N207+N211+N215+N219+N223+N227+N231+N235+N239+N247+N251+N255+N259+N267+N271+N275+N279+N283+N287+N291+N295+N299+N303+N307+N311+N315+N319+N323+N243+N191</f>
        <v>2440273501</v>
      </c>
      <c r="O328" s="520"/>
      <c r="P328" s="554"/>
      <c r="Q328" s="379"/>
      <c r="R328" s="379"/>
      <c r="S328" s="379"/>
      <c r="T328" s="379"/>
    </row>
    <row r="329" spans="1:41" s="470" customFormat="1" ht="15" customHeight="1" thickBot="1" x14ac:dyDescent="0.25">
      <c r="A329" s="1215"/>
      <c r="B329" s="1192" t="s">
        <v>323</v>
      </c>
      <c r="C329" s="1216">
        <f>C168+C188+C196+C200+C204+C208+C212+C216+C220+C224+C228+C232+C236+C240+C252+C256+C260+C268+C272+C276+C280+C284+C288+C292+C304+C308+C312+C316+C320+C324+C296+C180+C184+C244+C248+C300+C192+C172+C176+C264</f>
        <v>254932613</v>
      </c>
      <c r="D329" s="1216">
        <f>D168+D188+D196+D200+D204+D208+D212+D216+D220+D224+D228+D232+D236+D240+D252+D256+D260+D268+D272+D276+D280+D284+D288+D292+D304+D308+D312+D316+D320+D324+D296+D180+D184+D244+D248+D300+D192+D172+D176</f>
        <v>47748053</v>
      </c>
      <c r="E329" s="1216">
        <f>E168+E188+E196+E200+E204+E208+E212+E216+E220+E224+E228+E232+E236+E240+E252+E256+E260+E268+E272+E276+E280+E284+E288+E292+E304+E308+E312+E316+E320+E324+E296+E180+E184+E244+E248+E300+E192+E172</f>
        <v>264294492</v>
      </c>
      <c r="F329" s="1216">
        <f t="shared" ref="F329:M329" si="17">F168+F188+F196+F200+F204+F208+F212+F216+F220+F224+F228+F232+F236+F240+F252+F256+F260+F268+F272+F276+F280+F284+F288+F292+F304+F308+F312+F316+F320+F324+F296+F180+F184+F244+F248+F300+F192</f>
        <v>12501442</v>
      </c>
      <c r="G329" s="1216">
        <f t="shared" si="17"/>
        <v>32347255</v>
      </c>
      <c r="H329" s="1216">
        <f t="shared" si="17"/>
        <v>672910990</v>
      </c>
      <c r="I329" s="1216">
        <f t="shared" si="17"/>
        <v>122843247</v>
      </c>
      <c r="J329" s="1216">
        <f t="shared" si="17"/>
        <v>39328977</v>
      </c>
      <c r="K329" s="1216">
        <f t="shared" si="17"/>
        <v>0</v>
      </c>
      <c r="L329" s="1216">
        <f t="shared" si="17"/>
        <v>0</v>
      </c>
      <c r="M329" s="1216">
        <f t="shared" si="17"/>
        <v>290102858</v>
      </c>
      <c r="N329" s="1216">
        <f>N168+N188+N196+N200+N204+N208+N212+N216+N220+N224+N228+N232+N236+N240+N252+N256+N260+N268+N272+N276+N280+N284+N288+N292+N304+N308+N312+N316+N320+N324+N296+N180+N184+N244+N248+N300+N192+N176+N172+N264</f>
        <v>1737009927</v>
      </c>
      <c r="O329" s="1168"/>
      <c r="P329" s="1217"/>
      <c r="Q329" s="727"/>
      <c r="R329" s="727"/>
      <c r="S329" s="727"/>
      <c r="T329" s="727"/>
      <c r="U329" s="727"/>
      <c r="V329" s="727"/>
      <c r="W329" s="727"/>
      <c r="X329" s="727"/>
      <c r="Y329" s="727"/>
      <c r="Z329" s="727"/>
      <c r="AA329" s="727"/>
      <c r="AB329" s="727"/>
      <c r="AC329" s="727"/>
      <c r="AD329" s="727"/>
      <c r="AE329" s="727"/>
      <c r="AF329" s="727"/>
      <c r="AG329" s="727"/>
      <c r="AH329" s="727"/>
      <c r="AI329" s="727"/>
      <c r="AJ329" s="727"/>
      <c r="AK329" s="727"/>
      <c r="AL329" s="727"/>
      <c r="AM329" s="727"/>
      <c r="AN329" s="727"/>
      <c r="AO329" s="727"/>
    </row>
    <row r="330" spans="1:41" ht="15" customHeight="1" thickBot="1" x14ac:dyDescent="0.25">
      <c r="A330" s="555"/>
      <c r="B330" s="556"/>
      <c r="C330" s="809"/>
      <c r="D330" s="809"/>
      <c r="E330" s="809"/>
      <c r="F330" s="809"/>
      <c r="G330" s="809"/>
      <c r="H330" s="809"/>
      <c r="I330" s="809"/>
      <c r="J330" s="809"/>
      <c r="K330" s="809"/>
      <c r="L330" s="810"/>
      <c r="M330" s="809"/>
      <c r="N330" s="810"/>
      <c r="O330" s="520"/>
      <c r="P330" s="554"/>
      <c r="Q330" s="379"/>
      <c r="R330" s="379"/>
      <c r="S330" s="379"/>
      <c r="T330" s="379"/>
    </row>
    <row r="331" spans="1:41" ht="15" customHeight="1" thickBot="1" x14ac:dyDescent="0.25">
      <c r="A331" s="555"/>
      <c r="B331" s="556"/>
      <c r="C331" s="809"/>
      <c r="D331" s="809"/>
      <c r="E331" s="809"/>
      <c r="F331" s="809"/>
      <c r="G331" s="809"/>
      <c r="H331" s="809"/>
      <c r="I331" s="809"/>
      <c r="J331" s="809"/>
      <c r="K331" s="809"/>
      <c r="L331" s="810"/>
      <c r="M331" s="809"/>
      <c r="N331" s="810"/>
      <c r="O331" s="520"/>
      <c r="P331" s="554"/>
      <c r="Q331" s="379"/>
      <c r="R331" s="379"/>
      <c r="S331" s="379"/>
      <c r="T331" s="379"/>
    </row>
    <row r="332" spans="1:41" ht="15" customHeight="1" x14ac:dyDescent="0.2">
      <c r="A332" s="2670" t="s">
        <v>315</v>
      </c>
      <c r="B332" s="2671"/>
      <c r="C332" s="812"/>
      <c r="D332" s="812"/>
      <c r="E332" s="812"/>
      <c r="F332" s="812"/>
      <c r="G332" s="812"/>
      <c r="H332" s="812"/>
      <c r="I332" s="812"/>
      <c r="J332" s="812"/>
      <c r="K332" s="812"/>
      <c r="L332" s="813"/>
      <c r="M332" s="814"/>
      <c r="N332" s="815"/>
      <c r="O332" s="520"/>
      <c r="P332" s="554"/>
      <c r="Q332" s="379"/>
      <c r="R332" s="379"/>
      <c r="S332" s="379"/>
      <c r="T332" s="379"/>
    </row>
    <row r="333" spans="1:41" ht="15" customHeight="1" x14ac:dyDescent="0.2">
      <c r="A333" s="473" t="s">
        <v>201</v>
      </c>
      <c r="B333" s="557" t="s">
        <v>2</v>
      </c>
      <c r="C333" s="764"/>
      <c r="D333" s="764"/>
      <c r="E333" s="764"/>
      <c r="F333" s="764"/>
      <c r="G333" s="764"/>
      <c r="H333" s="765"/>
      <c r="I333" s="765"/>
      <c r="J333" s="765"/>
      <c r="K333" s="765"/>
      <c r="L333" s="766"/>
      <c r="M333" s="816"/>
      <c r="N333" s="817"/>
      <c r="O333" s="449"/>
      <c r="P333" s="379"/>
      <c r="Q333" s="379"/>
      <c r="R333" s="379"/>
      <c r="S333" s="379"/>
      <c r="T333" s="379"/>
    </row>
    <row r="334" spans="1:41" ht="15" customHeight="1" x14ac:dyDescent="0.2">
      <c r="A334" s="498"/>
      <c r="B334" s="472" t="s">
        <v>324</v>
      </c>
      <c r="C334" s="764">
        <f>SUM('13.sz.melléklet'!C7)</f>
        <v>81590000</v>
      </c>
      <c r="D334" s="764">
        <f>SUM('13.sz.melléklet'!D7)</f>
        <v>16174000</v>
      </c>
      <c r="E334" s="764">
        <f>SUM('13.sz.melléklet'!E7)</f>
        <v>32698000</v>
      </c>
      <c r="F334" s="764"/>
      <c r="G334" s="764">
        <f>'13.sz.melléklet'!G27</f>
        <v>0</v>
      </c>
      <c r="H334" s="765">
        <f>SUM('13.sz.melléklet'!F7)</f>
        <v>5700000</v>
      </c>
      <c r="I334" s="765"/>
      <c r="J334" s="765"/>
      <c r="K334" s="765"/>
      <c r="L334" s="766"/>
      <c r="M334" s="765"/>
      <c r="N334" s="818">
        <f>SUM(C334:M334)</f>
        <v>136162000</v>
      </c>
      <c r="O334" s="449"/>
      <c r="P334" s="379"/>
      <c r="Q334" s="379"/>
      <c r="R334" s="379"/>
      <c r="S334" s="379"/>
      <c r="T334" s="379"/>
    </row>
    <row r="335" spans="1:41" ht="15" customHeight="1" thickBot="1" x14ac:dyDescent="0.25">
      <c r="A335" s="377"/>
      <c r="B335" s="375" t="s">
        <v>325</v>
      </c>
      <c r="C335" s="733">
        <f>'13.sz.melléklet'!C8</f>
        <v>90720500</v>
      </c>
      <c r="D335" s="733">
        <f>'13.sz.melléklet'!D8</f>
        <v>17680500</v>
      </c>
      <c r="E335" s="733">
        <f>'13.sz.melléklet'!E8</f>
        <v>32698000</v>
      </c>
      <c r="F335" s="733"/>
      <c r="G335" s="733">
        <f>SUM('13.sz.melléklet'!G77)</f>
        <v>0</v>
      </c>
      <c r="H335" s="768">
        <f>SUM('13.sz.melléklet'!F77)</f>
        <v>5700000</v>
      </c>
      <c r="I335" s="768"/>
      <c r="J335" s="768"/>
      <c r="K335" s="768"/>
      <c r="L335" s="769"/>
      <c r="M335" s="768"/>
      <c r="N335" s="792">
        <f>SUM(C335:M335)</f>
        <v>146799000</v>
      </c>
      <c r="O335" s="449"/>
      <c r="P335" s="379"/>
      <c r="Q335" s="379"/>
      <c r="R335" s="379"/>
      <c r="S335" s="379"/>
      <c r="T335" s="379"/>
    </row>
    <row r="336" spans="1:41" s="470" customFormat="1" ht="15" customHeight="1" thickBot="1" x14ac:dyDescent="0.25">
      <c r="A336" s="1145"/>
      <c r="B336" s="1172" t="s">
        <v>323</v>
      </c>
      <c r="C336" s="980">
        <f>'13.sz.melléklet'!C9</f>
        <v>81183283</v>
      </c>
      <c r="D336" s="980">
        <f>'13.sz.melléklet'!D9</f>
        <v>13969368</v>
      </c>
      <c r="E336" s="980">
        <f>'13.sz.melléklet'!E9</f>
        <v>18467766</v>
      </c>
      <c r="F336" s="980"/>
      <c r="G336" s="980">
        <f>SUM('13.sz.melléklet'!G78)</f>
        <v>0</v>
      </c>
      <c r="H336" s="1218">
        <f>SUM('13.sz.melléklet'!F78)</f>
        <v>1848338</v>
      </c>
      <c r="I336" s="1218"/>
      <c r="J336" s="1218"/>
      <c r="K336" s="1218"/>
      <c r="L336" s="1219"/>
      <c r="M336" s="1220"/>
      <c r="N336" s="1221">
        <f>SUM(C336:M336)</f>
        <v>115468755</v>
      </c>
      <c r="O336" s="726"/>
      <c r="P336" s="727"/>
      <c r="Q336" s="727"/>
      <c r="R336" s="727"/>
      <c r="S336" s="727"/>
      <c r="T336" s="727"/>
      <c r="U336" s="727"/>
      <c r="V336" s="727"/>
      <c r="W336" s="727"/>
      <c r="X336" s="727"/>
      <c r="Y336" s="727"/>
      <c r="Z336" s="727"/>
      <c r="AA336" s="727"/>
      <c r="AB336" s="727"/>
      <c r="AC336" s="727"/>
      <c r="AD336" s="727"/>
      <c r="AE336" s="727"/>
      <c r="AF336" s="727"/>
      <c r="AG336" s="727"/>
      <c r="AH336" s="727"/>
      <c r="AI336" s="727"/>
      <c r="AJ336" s="727"/>
      <c r="AK336" s="727"/>
      <c r="AL336" s="727"/>
      <c r="AM336" s="727"/>
      <c r="AN336" s="727"/>
      <c r="AO336" s="727"/>
    </row>
    <row r="337" spans="1:41" ht="15" customHeight="1" thickBot="1" x14ac:dyDescent="0.25">
      <c r="A337" s="2682" t="s">
        <v>327</v>
      </c>
      <c r="B337" s="2683"/>
      <c r="C337" s="819"/>
      <c r="D337" s="819"/>
      <c r="E337" s="819"/>
      <c r="F337" s="819"/>
      <c r="G337" s="819"/>
      <c r="H337" s="819"/>
      <c r="I337" s="819"/>
      <c r="J337" s="819"/>
      <c r="K337" s="819"/>
      <c r="L337" s="820"/>
      <c r="M337" s="819"/>
      <c r="N337" s="821"/>
      <c r="O337" s="449"/>
      <c r="P337" s="558"/>
      <c r="Q337" s="379"/>
      <c r="R337" s="379"/>
      <c r="S337" s="379"/>
      <c r="T337" s="379"/>
    </row>
    <row r="338" spans="1:41" ht="15" customHeight="1" thickBot="1" x14ac:dyDescent="0.25">
      <c r="A338" s="614"/>
      <c r="B338" s="615" t="s">
        <v>324</v>
      </c>
      <c r="C338" s="822">
        <f t="shared" ref="C338:E340" si="18">C334</f>
        <v>81590000</v>
      </c>
      <c r="D338" s="822">
        <f t="shared" si="18"/>
        <v>16174000</v>
      </c>
      <c r="E338" s="822">
        <f t="shared" si="18"/>
        <v>32698000</v>
      </c>
      <c r="F338" s="822"/>
      <c r="G338" s="822">
        <f t="shared" ref="G338:H340" si="19">SUM(G334)</f>
        <v>0</v>
      </c>
      <c r="H338" s="822">
        <f t="shared" si="19"/>
        <v>5700000</v>
      </c>
      <c r="I338" s="822"/>
      <c r="J338" s="822"/>
      <c r="K338" s="822"/>
      <c r="L338" s="822"/>
      <c r="M338" s="822"/>
      <c r="N338" s="823">
        <f>N334</f>
        <v>136162000</v>
      </c>
      <c r="O338" s="524"/>
      <c r="P338" s="558"/>
      <c r="Q338" s="379"/>
      <c r="R338" s="379"/>
      <c r="S338" s="379"/>
      <c r="T338" s="379"/>
    </row>
    <row r="339" spans="1:41" ht="15" customHeight="1" thickBot="1" x14ac:dyDescent="0.25">
      <c r="A339" s="612"/>
      <c r="B339" s="613" t="s">
        <v>325</v>
      </c>
      <c r="C339" s="824">
        <f t="shared" si="18"/>
        <v>90720500</v>
      </c>
      <c r="D339" s="824">
        <f t="shared" si="18"/>
        <v>17680500</v>
      </c>
      <c r="E339" s="824">
        <f t="shared" si="18"/>
        <v>32698000</v>
      </c>
      <c r="F339" s="824"/>
      <c r="G339" s="824">
        <f t="shared" si="19"/>
        <v>0</v>
      </c>
      <c r="H339" s="824">
        <f t="shared" si="19"/>
        <v>5700000</v>
      </c>
      <c r="I339" s="824"/>
      <c r="J339" s="824"/>
      <c r="K339" s="824"/>
      <c r="L339" s="824"/>
      <c r="M339" s="824"/>
      <c r="N339" s="825">
        <f>N335</f>
        <v>146799000</v>
      </c>
      <c r="O339" s="449"/>
      <c r="P339" s="558"/>
      <c r="Q339" s="379"/>
      <c r="R339" s="379"/>
      <c r="S339" s="379"/>
      <c r="T339" s="379"/>
    </row>
    <row r="340" spans="1:41" s="470" customFormat="1" ht="15" customHeight="1" x14ac:dyDescent="0.2">
      <c r="A340" s="1222"/>
      <c r="B340" s="1146" t="s">
        <v>323</v>
      </c>
      <c r="C340" s="1223">
        <f t="shared" si="18"/>
        <v>81183283</v>
      </c>
      <c r="D340" s="1223">
        <f t="shared" si="18"/>
        <v>13969368</v>
      </c>
      <c r="E340" s="1223">
        <f t="shared" si="18"/>
        <v>18467766</v>
      </c>
      <c r="F340" s="1223"/>
      <c r="G340" s="1223">
        <f t="shared" si="19"/>
        <v>0</v>
      </c>
      <c r="H340" s="1223">
        <f t="shared" si="19"/>
        <v>1848338</v>
      </c>
      <c r="I340" s="1223"/>
      <c r="J340" s="1223"/>
      <c r="K340" s="1223"/>
      <c r="L340" s="1223"/>
      <c r="M340" s="1223"/>
      <c r="N340" s="1224">
        <f>N336</f>
        <v>115468755</v>
      </c>
      <c r="O340" s="726"/>
      <c r="P340" s="1225"/>
      <c r="Q340" s="727"/>
      <c r="R340" s="727"/>
      <c r="S340" s="727"/>
      <c r="T340" s="727"/>
      <c r="U340" s="727"/>
      <c r="V340" s="727"/>
      <c r="W340" s="727"/>
      <c r="X340" s="727"/>
      <c r="Y340" s="727"/>
      <c r="Z340" s="727"/>
      <c r="AA340" s="727"/>
      <c r="AB340" s="727"/>
      <c r="AC340" s="727"/>
      <c r="AD340" s="727"/>
      <c r="AE340" s="727"/>
      <c r="AF340" s="727"/>
      <c r="AG340" s="727"/>
      <c r="AH340" s="727"/>
      <c r="AI340" s="727"/>
      <c r="AJ340" s="727"/>
      <c r="AK340" s="727"/>
      <c r="AL340" s="727"/>
      <c r="AM340" s="727"/>
      <c r="AN340" s="727"/>
      <c r="AO340" s="727"/>
    </row>
    <row r="341" spans="1:41" ht="15" customHeight="1" thickBot="1" x14ac:dyDescent="0.25">
      <c r="A341" s="559"/>
      <c r="B341" s="375"/>
      <c r="C341" s="826"/>
      <c r="D341" s="826"/>
      <c r="E341" s="826"/>
      <c r="F341" s="826"/>
      <c r="G341" s="826"/>
      <c r="H341" s="826"/>
      <c r="I341" s="826"/>
      <c r="J341" s="826"/>
      <c r="K341" s="826"/>
      <c r="L341" s="826"/>
      <c r="M341" s="826"/>
      <c r="N341" s="827"/>
      <c r="O341" s="449"/>
      <c r="P341" s="558"/>
      <c r="Q341" s="379"/>
      <c r="R341" s="379"/>
      <c r="S341" s="379"/>
      <c r="T341" s="379"/>
    </row>
    <row r="342" spans="1:41" ht="15" customHeight="1" x14ac:dyDescent="0.2">
      <c r="A342" s="560"/>
      <c r="B342" s="445"/>
      <c r="C342" s="748"/>
      <c r="D342" s="748"/>
      <c r="E342" s="748"/>
      <c r="F342" s="748"/>
      <c r="G342" s="748"/>
      <c r="H342" s="748"/>
      <c r="I342" s="748"/>
      <c r="J342" s="748"/>
      <c r="K342" s="748"/>
      <c r="L342" s="807"/>
      <c r="M342" s="828"/>
      <c r="N342" s="815"/>
      <c r="O342" s="532"/>
      <c r="P342" s="561"/>
    </row>
    <row r="343" spans="1:41" ht="15" customHeight="1" thickBot="1" x14ac:dyDescent="0.25">
      <c r="A343" s="2674" t="s">
        <v>153</v>
      </c>
      <c r="B343" s="2675"/>
      <c r="C343" s="764"/>
      <c r="D343" s="764"/>
      <c r="E343" s="764"/>
      <c r="F343" s="764"/>
      <c r="G343" s="764"/>
      <c r="H343" s="764"/>
      <c r="I343" s="764"/>
      <c r="J343" s="764"/>
      <c r="K343" s="764"/>
      <c r="L343" s="829"/>
      <c r="M343" s="802"/>
      <c r="N343" s="830"/>
      <c r="O343" s="532"/>
      <c r="P343" s="561"/>
    </row>
    <row r="344" spans="1:41" ht="15" customHeight="1" x14ac:dyDescent="0.2">
      <c r="A344" s="426" t="s">
        <v>211</v>
      </c>
      <c r="B344" s="427" t="s">
        <v>212</v>
      </c>
      <c r="C344" s="775"/>
      <c r="D344" s="775"/>
      <c r="E344" s="775"/>
      <c r="F344" s="739"/>
      <c r="G344" s="739"/>
      <c r="H344" s="739"/>
      <c r="I344" s="739"/>
      <c r="J344" s="739"/>
      <c r="K344" s="739"/>
      <c r="L344" s="831"/>
      <c r="M344" s="806"/>
      <c r="N344" s="808"/>
      <c r="O344" s="532"/>
      <c r="P344" s="561"/>
    </row>
    <row r="345" spans="1:41" s="447" customFormat="1" ht="15" customHeight="1" thickBot="1" x14ac:dyDescent="0.25">
      <c r="A345" s="373"/>
      <c r="B345" s="374" t="s">
        <v>324</v>
      </c>
      <c r="C345" s="832">
        <f>SUM('16.sz. melléklet'!C7)</f>
        <v>0</v>
      </c>
      <c r="D345" s="832">
        <f>SUM('16.sz. melléklet'!D7)</f>
        <v>0</v>
      </c>
      <c r="E345" s="832">
        <f>SUM('16.sz. melléklet'!E7)</f>
        <v>0</v>
      </c>
      <c r="F345" s="1280"/>
      <c r="G345" s="1280"/>
      <c r="H345" s="1281">
        <f>SUM('16.sz. melléklet'!F7)</f>
        <v>0</v>
      </c>
      <c r="I345" s="731"/>
      <c r="J345" s="731"/>
      <c r="K345" s="731"/>
      <c r="L345" s="803"/>
      <c r="M345" s="801"/>
      <c r="N345" s="795">
        <f>SUM(C345:M345)</f>
        <v>0</v>
      </c>
      <c r="O345" s="532"/>
      <c r="P345" s="561"/>
      <c r="Q345" s="503"/>
      <c r="R345" s="503"/>
      <c r="S345" s="503"/>
      <c r="T345" s="503"/>
      <c r="U345" s="379"/>
      <c r="V345" s="379"/>
      <c r="W345" s="379"/>
      <c r="X345" s="379"/>
      <c r="Y345" s="379"/>
      <c r="Z345" s="379"/>
      <c r="AA345" s="379"/>
      <c r="AB345" s="379"/>
      <c r="AC345" s="379"/>
      <c r="AD345" s="379"/>
      <c r="AE345" s="379"/>
      <c r="AF345" s="379"/>
      <c r="AG345" s="379"/>
      <c r="AH345" s="379"/>
      <c r="AI345" s="379"/>
      <c r="AJ345" s="379"/>
      <c r="AK345" s="379"/>
      <c r="AL345" s="379"/>
      <c r="AM345" s="379"/>
      <c r="AN345" s="379"/>
    </row>
    <row r="346" spans="1:41" ht="15" customHeight="1" x14ac:dyDescent="0.2">
      <c r="A346" s="514"/>
      <c r="B346" s="445" t="s">
        <v>325</v>
      </c>
      <c r="C346" s="1243">
        <f>SUM('16.sz. melléklet'!C8)</f>
        <v>0</v>
      </c>
      <c r="D346" s="1243">
        <f>SUM('16.sz. melléklet'!D8)</f>
        <v>0</v>
      </c>
      <c r="E346" s="1243">
        <f>SUM('16.sz. melléklet'!E8)</f>
        <v>0</v>
      </c>
      <c r="F346" s="1282"/>
      <c r="G346" s="1282"/>
      <c r="H346" s="1283">
        <f>SUM('16.sz. melléklet'!F8)</f>
        <v>0</v>
      </c>
      <c r="I346" s="748"/>
      <c r="J346" s="748"/>
      <c r="K346" s="748"/>
      <c r="L346" s="807"/>
      <c r="M346" s="806"/>
      <c r="N346" s="808">
        <f>SUM(C346:M346)</f>
        <v>0</v>
      </c>
      <c r="O346" s="532"/>
      <c r="P346" s="561"/>
    </row>
    <row r="347" spans="1:41" s="470" customFormat="1" ht="15" customHeight="1" thickBot="1" x14ac:dyDescent="0.25">
      <c r="A347" s="724"/>
      <c r="B347" s="725" t="s">
        <v>323</v>
      </c>
      <c r="C347" s="994"/>
      <c r="D347" s="994"/>
      <c r="E347" s="994"/>
      <c r="F347" s="1302"/>
      <c r="G347" s="1302"/>
      <c r="H347" s="1302"/>
      <c r="I347" s="742"/>
      <c r="J347" s="742"/>
      <c r="K347" s="742"/>
      <c r="L347" s="986"/>
      <c r="M347" s="985"/>
      <c r="N347" s="743">
        <f>SUM(C347:M347)</f>
        <v>0</v>
      </c>
      <c r="O347" s="1190"/>
      <c r="P347" s="1226"/>
      <c r="Q347" s="1170"/>
      <c r="R347" s="1170"/>
      <c r="S347" s="1170"/>
      <c r="T347" s="1170"/>
      <c r="U347" s="727"/>
      <c r="V347" s="727"/>
      <c r="W347" s="727"/>
      <c r="X347" s="727"/>
      <c r="Y347" s="727"/>
      <c r="Z347" s="727"/>
      <c r="AA347" s="727"/>
      <c r="AB347" s="727"/>
      <c r="AC347" s="727"/>
      <c r="AD347" s="727"/>
      <c r="AE347" s="727"/>
      <c r="AF347" s="727"/>
      <c r="AG347" s="727"/>
      <c r="AH347" s="727"/>
      <c r="AI347" s="727"/>
      <c r="AJ347" s="727"/>
      <c r="AK347" s="727"/>
      <c r="AL347" s="727"/>
      <c r="AM347" s="727"/>
      <c r="AN347" s="727"/>
      <c r="AO347" s="727"/>
    </row>
    <row r="348" spans="1:41" s="470" customFormat="1" ht="25.5" customHeight="1" x14ac:dyDescent="0.2">
      <c r="A348" s="839" t="s">
        <v>640</v>
      </c>
      <c r="B348" s="840" t="s">
        <v>645</v>
      </c>
      <c r="C348" s="2220"/>
      <c r="D348" s="2220"/>
      <c r="E348" s="2220"/>
      <c r="F348" s="2221"/>
      <c r="G348" s="2221"/>
      <c r="H348" s="2221"/>
      <c r="I348" s="841"/>
      <c r="J348" s="841"/>
      <c r="K348" s="841"/>
      <c r="L348" s="1931"/>
      <c r="M348" s="1930"/>
      <c r="N348" s="1932"/>
      <c r="O348" s="1190"/>
      <c r="P348" s="1226"/>
      <c r="Q348" s="1170"/>
      <c r="R348" s="1170"/>
      <c r="S348" s="1170"/>
      <c r="T348" s="1170"/>
      <c r="U348" s="727"/>
      <c r="V348" s="727"/>
      <c r="W348" s="727"/>
      <c r="X348" s="727"/>
      <c r="Y348" s="727"/>
      <c r="Z348" s="727"/>
      <c r="AA348" s="727"/>
      <c r="AB348" s="727"/>
      <c r="AC348" s="727"/>
      <c r="AD348" s="727"/>
      <c r="AE348" s="727"/>
      <c r="AF348" s="727"/>
      <c r="AG348" s="727"/>
      <c r="AH348" s="727"/>
      <c r="AI348" s="727"/>
      <c r="AJ348" s="727"/>
      <c r="AK348" s="727"/>
      <c r="AL348" s="727"/>
      <c r="AM348" s="727"/>
      <c r="AN348" s="727"/>
      <c r="AO348" s="727"/>
    </row>
    <row r="349" spans="1:41" s="470" customFormat="1" ht="15" customHeight="1" x14ac:dyDescent="0.2">
      <c r="A349" s="987"/>
      <c r="B349" s="979" t="s">
        <v>324</v>
      </c>
      <c r="C349" s="990"/>
      <c r="D349" s="990"/>
      <c r="E349" s="990"/>
      <c r="F349" s="2222"/>
      <c r="G349" s="2222"/>
      <c r="H349" s="2222"/>
      <c r="I349" s="980"/>
      <c r="J349" s="980"/>
      <c r="K349" s="980"/>
      <c r="L349" s="982"/>
      <c r="M349" s="981"/>
      <c r="N349" s="983"/>
      <c r="O349" s="1190"/>
      <c r="P349" s="1226"/>
      <c r="Q349" s="1170"/>
      <c r="R349" s="1170"/>
      <c r="S349" s="1170"/>
      <c r="T349" s="1170"/>
      <c r="U349" s="727"/>
      <c r="V349" s="727"/>
      <c r="W349" s="727"/>
      <c r="X349" s="727"/>
      <c r="Y349" s="727"/>
      <c r="Z349" s="727"/>
      <c r="AA349" s="727"/>
      <c r="AB349" s="727"/>
      <c r="AC349" s="727"/>
      <c r="AD349" s="727"/>
      <c r="AE349" s="727"/>
      <c r="AF349" s="727"/>
      <c r="AG349" s="727"/>
      <c r="AH349" s="727"/>
      <c r="AI349" s="727"/>
      <c r="AJ349" s="727"/>
      <c r="AK349" s="727"/>
      <c r="AL349" s="727"/>
      <c r="AM349" s="727"/>
      <c r="AN349" s="727"/>
      <c r="AO349" s="727"/>
    </row>
    <row r="350" spans="1:41" s="470" customFormat="1" ht="15" customHeight="1" x14ac:dyDescent="0.2">
      <c r="A350" s="987"/>
      <c r="B350" s="979" t="s">
        <v>325</v>
      </c>
      <c r="C350" s="990">
        <f>'6. sz.melléklet'!C31</f>
        <v>132826</v>
      </c>
      <c r="D350" s="990">
        <f>'6. sz.melléklet'!D31</f>
        <v>20588</v>
      </c>
      <c r="E350" s="990"/>
      <c r="F350" s="2222"/>
      <c r="G350" s="2222"/>
      <c r="H350" s="2222"/>
      <c r="I350" s="980"/>
      <c r="J350" s="980"/>
      <c r="K350" s="980"/>
      <c r="L350" s="982"/>
      <c r="M350" s="981"/>
      <c r="N350" s="983">
        <f>SUM(C350:M350)</f>
        <v>153414</v>
      </c>
      <c r="O350" s="1190"/>
      <c r="P350" s="1226"/>
      <c r="Q350" s="1170"/>
      <c r="R350" s="1170"/>
      <c r="S350" s="1170"/>
      <c r="T350" s="1170"/>
      <c r="U350" s="727"/>
      <c r="V350" s="727"/>
      <c r="W350" s="727"/>
      <c r="X350" s="727"/>
      <c r="Y350" s="727"/>
      <c r="Z350" s="727"/>
      <c r="AA350" s="727"/>
      <c r="AB350" s="727"/>
      <c r="AC350" s="727"/>
      <c r="AD350" s="727"/>
      <c r="AE350" s="727"/>
      <c r="AF350" s="727"/>
      <c r="AG350" s="727"/>
      <c r="AH350" s="727"/>
      <c r="AI350" s="727"/>
      <c r="AJ350" s="727"/>
      <c r="AK350" s="727"/>
      <c r="AL350" s="727"/>
      <c r="AM350" s="727"/>
      <c r="AN350" s="727"/>
      <c r="AO350" s="727"/>
    </row>
    <row r="351" spans="1:41" s="470" customFormat="1" ht="15" customHeight="1" thickBot="1" x14ac:dyDescent="0.25">
      <c r="A351" s="1287"/>
      <c r="B351" s="1172" t="s">
        <v>323</v>
      </c>
      <c r="C351" s="2223">
        <f>'6. sz.melléklet'!C32</f>
        <v>132826</v>
      </c>
      <c r="D351" s="2223">
        <f>'6. sz.melléklet'!D32</f>
        <v>20588</v>
      </c>
      <c r="E351" s="2223"/>
      <c r="F351" s="2224"/>
      <c r="G351" s="2224"/>
      <c r="H351" s="2224"/>
      <c r="I351" s="1173"/>
      <c r="J351" s="1173"/>
      <c r="K351" s="1173"/>
      <c r="L351" s="1228"/>
      <c r="M351" s="1227"/>
      <c r="N351" s="1300">
        <f>SUM(C351:M351)</f>
        <v>153414</v>
      </c>
      <c r="O351" s="1190"/>
      <c r="P351" s="1226"/>
      <c r="Q351" s="1170"/>
      <c r="R351" s="1170"/>
      <c r="S351" s="1170"/>
      <c r="T351" s="1170"/>
      <c r="U351" s="727"/>
      <c r="V351" s="727"/>
      <c r="W351" s="727"/>
      <c r="X351" s="727"/>
      <c r="Y351" s="727"/>
      <c r="Z351" s="727"/>
      <c r="AA351" s="727"/>
      <c r="AB351" s="727"/>
      <c r="AC351" s="727"/>
      <c r="AD351" s="727"/>
      <c r="AE351" s="727"/>
      <c r="AF351" s="727"/>
      <c r="AG351" s="727"/>
      <c r="AH351" s="727"/>
      <c r="AI351" s="727"/>
      <c r="AJ351" s="727"/>
      <c r="AK351" s="727"/>
      <c r="AL351" s="727"/>
      <c r="AM351" s="727"/>
      <c r="AN351" s="727"/>
      <c r="AO351" s="727"/>
    </row>
    <row r="352" spans="1:41" ht="15" customHeight="1" x14ac:dyDescent="0.2">
      <c r="A352" s="1269" t="s">
        <v>219</v>
      </c>
      <c r="B352" s="1285" t="s">
        <v>220</v>
      </c>
      <c r="C352" s="1270"/>
      <c r="D352" s="1270"/>
      <c r="E352" s="1270"/>
      <c r="F352" s="1270"/>
      <c r="G352" s="1270"/>
      <c r="H352" s="1270"/>
      <c r="I352" s="1270"/>
      <c r="J352" s="1270"/>
      <c r="K352" s="1270"/>
      <c r="L352" s="1271"/>
      <c r="M352" s="1270"/>
      <c r="N352" s="808"/>
      <c r="O352" s="449"/>
      <c r="P352" s="379"/>
      <c r="Q352" s="379"/>
      <c r="R352" s="379"/>
      <c r="S352" s="379"/>
      <c r="T352" s="379"/>
    </row>
    <row r="353" spans="1:41" s="447" customFormat="1" ht="15" customHeight="1" thickBot="1" x14ac:dyDescent="0.25">
      <c r="A353" s="430"/>
      <c r="B353" s="374" t="s">
        <v>324</v>
      </c>
      <c r="C353" s="793"/>
      <c r="D353" s="793"/>
      <c r="E353" s="793"/>
      <c r="F353" s="793"/>
      <c r="G353" s="793"/>
      <c r="H353" s="793"/>
      <c r="I353" s="793">
        <f>SUM('6. sz.melléklet'!I26)</f>
        <v>360000</v>
      </c>
      <c r="J353" s="793"/>
      <c r="K353" s="793"/>
      <c r="L353" s="794"/>
      <c r="M353" s="793"/>
      <c r="N353" s="795">
        <f>SUM(C353:M353)</f>
        <v>360000</v>
      </c>
      <c r="O353" s="449"/>
      <c r="P353" s="379"/>
      <c r="Q353" s="379"/>
      <c r="R353" s="379"/>
      <c r="S353" s="379"/>
      <c r="T353" s="379"/>
      <c r="U353" s="379"/>
      <c r="V353" s="379"/>
      <c r="W353" s="379"/>
      <c r="X353" s="379"/>
      <c r="Y353" s="379"/>
      <c r="Z353" s="379"/>
      <c r="AA353" s="379"/>
      <c r="AB353" s="379"/>
      <c r="AC353" s="379"/>
      <c r="AD353" s="379"/>
      <c r="AE353" s="379"/>
      <c r="AF353" s="379"/>
      <c r="AG353" s="379"/>
      <c r="AH353" s="379"/>
      <c r="AI353" s="379"/>
      <c r="AJ353" s="379"/>
      <c r="AK353" s="379"/>
      <c r="AL353" s="379"/>
      <c r="AM353" s="379"/>
      <c r="AN353" s="379"/>
    </row>
    <row r="354" spans="1:41" ht="15" customHeight="1" x14ac:dyDescent="0.2">
      <c r="A354" s="1269"/>
      <c r="B354" s="445" t="s">
        <v>325</v>
      </c>
      <c r="C354" s="1270">
        <f>SUM('6. sz.melléklet'!C27)</f>
        <v>0</v>
      </c>
      <c r="D354" s="1270">
        <f>SUM('6. sz.melléklet'!D27)</f>
        <v>0</v>
      </c>
      <c r="E354" s="1270">
        <f>SUM('6. sz.melléklet'!E27)</f>
        <v>0</v>
      </c>
      <c r="F354" s="1270"/>
      <c r="G354" s="1270"/>
      <c r="H354" s="1270"/>
      <c r="I354" s="1270">
        <f>SUM('6. sz.melléklet'!I27)</f>
        <v>570000</v>
      </c>
      <c r="J354" s="1270"/>
      <c r="K354" s="1270"/>
      <c r="L354" s="1271"/>
      <c r="M354" s="1270"/>
      <c r="N354" s="808">
        <f>SUM(C354:M354)</f>
        <v>570000</v>
      </c>
      <c r="O354" s="449"/>
      <c r="P354" s="379"/>
      <c r="Q354" s="379"/>
      <c r="R354" s="379"/>
      <c r="S354" s="379"/>
      <c r="T354" s="379"/>
    </row>
    <row r="355" spans="1:41" s="470" customFormat="1" ht="15" customHeight="1" thickBot="1" x14ac:dyDescent="0.25">
      <c r="A355" s="1303"/>
      <c r="B355" s="1172" t="s">
        <v>323</v>
      </c>
      <c r="C355" s="1298"/>
      <c r="D355" s="1298"/>
      <c r="E355" s="1298"/>
      <c r="F355" s="1298"/>
      <c r="G355" s="1298"/>
      <c r="H355" s="1298">
        <f>'6. sz.melléklet'!H28</f>
        <v>38227</v>
      </c>
      <c r="I355" s="1298">
        <f>'6. sz.melléklet'!I28</f>
        <v>540000</v>
      </c>
      <c r="J355" s="1298"/>
      <c r="K355" s="1298"/>
      <c r="L355" s="1299"/>
      <c r="M355" s="1298"/>
      <c r="N355" s="1300">
        <f>SUM(C355:M355)</f>
        <v>578227</v>
      </c>
      <c r="O355" s="726"/>
      <c r="P355" s="727"/>
      <c r="Q355" s="727"/>
      <c r="R355" s="727"/>
      <c r="S355" s="727"/>
      <c r="T355" s="727"/>
      <c r="U355" s="727"/>
      <c r="V355" s="727"/>
      <c r="W355" s="727"/>
      <c r="X355" s="727"/>
      <c r="Y355" s="727"/>
      <c r="Z355" s="727"/>
      <c r="AA355" s="727"/>
      <c r="AB355" s="727"/>
      <c r="AC355" s="727"/>
      <c r="AD355" s="727"/>
      <c r="AE355" s="727"/>
      <c r="AF355" s="727"/>
      <c r="AG355" s="727"/>
      <c r="AH355" s="727"/>
      <c r="AI355" s="727"/>
      <c r="AJ355" s="727"/>
      <c r="AK355" s="727"/>
      <c r="AL355" s="727"/>
      <c r="AM355" s="727"/>
      <c r="AN355" s="727"/>
      <c r="AO355" s="727"/>
    </row>
    <row r="356" spans="1:41" ht="15" customHeight="1" x14ac:dyDescent="0.2">
      <c r="A356" s="514" t="s">
        <v>213</v>
      </c>
      <c r="B356" s="1296" t="s">
        <v>214</v>
      </c>
      <c r="C356" s="1243"/>
      <c r="D356" s="1243"/>
      <c r="E356" s="1243"/>
      <c r="F356" s="1270"/>
      <c r="G356" s="1270"/>
      <c r="H356" s="1270"/>
      <c r="I356" s="1270"/>
      <c r="J356" s="1270"/>
      <c r="K356" s="1270"/>
      <c r="L356" s="1271"/>
      <c r="M356" s="1270"/>
      <c r="N356" s="808"/>
      <c r="O356" s="449"/>
      <c r="P356" s="379"/>
      <c r="Q356" s="379"/>
      <c r="R356" s="379"/>
      <c r="S356" s="379"/>
      <c r="T356" s="379"/>
    </row>
    <row r="357" spans="1:41" s="447" customFormat="1" ht="15" customHeight="1" thickBot="1" x14ac:dyDescent="0.25">
      <c r="A357" s="373"/>
      <c r="B357" s="374" t="s">
        <v>324</v>
      </c>
      <c r="C357" s="832">
        <f>SUM('16.sz. melléklet'!C11)</f>
        <v>6070000</v>
      </c>
      <c r="D357" s="832">
        <f>SUM('16.sz. melléklet'!D11)</f>
        <v>533000</v>
      </c>
      <c r="E357" s="832">
        <f>SUM('16.sz. melléklet'!E11)</f>
        <v>26000</v>
      </c>
      <c r="F357" s="793"/>
      <c r="G357" s="793"/>
      <c r="H357" s="793"/>
      <c r="I357" s="793"/>
      <c r="J357" s="793"/>
      <c r="K357" s="793"/>
      <c r="L357" s="794"/>
      <c r="M357" s="793"/>
      <c r="N357" s="795">
        <f>SUM(C357:M357)</f>
        <v>6629000</v>
      </c>
      <c r="O357" s="449"/>
      <c r="P357" s="379"/>
      <c r="Q357" s="379"/>
      <c r="R357" s="379"/>
      <c r="S357" s="379"/>
      <c r="T357" s="379"/>
      <c r="U357" s="379"/>
      <c r="V357" s="379"/>
      <c r="W357" s="379"/>
      <c r="X357" s="379"/>
      <c r="Y357" s="379"/>
      <c r="Z357" s="379"/>
      <c r="AA357" s="379"/>
      <c r="AB357" s="379"/>
      <c r="AC357" s="379"/>
      <c r="AD357" s="379"/>
      <c r="AE357" s="379"/>
      <c r="AF357" s="379"/>
      <c r="AG357" s="379"/>
      <c r="AH357" s="379"/>
      <c r="AI357" s="379"/>
      <c r="AJ357" s="379"/>
      <c r="AK357" s="379"/>
      <c r="AL357" s="379"/>
      <c r="AM357" s="379"/>
      <c r="AN357" s="379"/>
    </row>
    <row r="358" spans="1:41" ht="15" customHeight="1" x14ac:dyDescent="0.2">
      <c r="A358" s="514"/>
      <c r="B358" s="445" t="s">
        <v>325</v>
      </c>
      <c r="C358" s="1243">
        <f>SUM('16.sz. melléklet'!C12)</f>
        <v>6070000</v>
      </c>
      <c r="D358" s="1243">
        <f>SUM('16.sz. melléklet'!D12)</f>
        <v>533000</v>
      </c>
      <c r="E358" s="832">
        <f>SUM('16.sz. melléklet'!E12)</f>
        <v>26000</v>
      </c>
      <c r="F358" s="1270"/>
      <c r="G358" s="1270"/>
      <c r="H358" s="1270"/>
      <c r="I358" s="1270"/>
      <c r="J358" s="1270"/>
      <c r="K358" s="1270"/>
      <c r="L358" s="1271"/>
      <c r="M358" s="1270"/>
      <c r="N358" s="808">
        <f>SUM(C358:M358)</f>
        <v>6629000</v>
      </c>
      <c r="O358" s="449"/>
      <c r="P358" s="379"/>
      <c r="Q358" s="379"/>
      <c r="R358" s="379"/>
      <c r="S358" s="379"/>
      <c r="T358" s="379"/>
    </row>
    <row r="359" spans="1:41" s="470" customFormat="1" ht="15" customHeight="1" thickBot="1" x14ac:dyDescent="0.25">
      <c r="A359" s="1287"/>
      <c r="B359" s="1172" t="s">
        <v>323</v>
      </c>
      <c r="C359" s="1297">
        <f>'16.sz. melléklet'!C13</f>
        <v>5179264</v>
      </c>
      <c r="D359" s="1297">
        <f>'16.sz. melléklet'!D13</f>
        <v>500024</v>
      </c>
      <c r="E359" s="1297">
        <f>'16.sz. melléklet'!E13</f>
        <v>0</v>
      </c>
      <c r="F359" s="1298"/>
      <c r="G359" s="1298"/>
      <c r="H359" s="1298"/>
      <c r="I359" s="1298"/>
      <c r="J359" s="1298"/>
      <c r="K359" s="1298"/>
      <c r="L359" s="1299"/>
      <c r="M359" s="1298"/>
      <c r="N359" s="1300">
        <f>SUM(C359:M359)</f>
        <v>5679288</v>
      </c>
      <c r="O359" s="726"/>
      <c r="P359" s="727"/>
      <c r="Q359" s="727"/>
      <c r="R359" s="727"/>
      <c r="S359" s="727"/>
      <c r="T359" s="727"/>
      <c r="U359" s="727"/>
      <c r="V359" s="727"/>
      <c r="W359" s="727"/>
      <c r="X359" s="727"/>
      <c r="Y359" s="727"/>
      <c r="Z359" s="727"/>
      <c r="AA359" s="727"/>
      <c r="AB359" s="727"/>
      <c r="AC359" s="727"/>
      <c r="AD359" s="727"/>
      <c r="AE359" s="727"/>
      <c r="AF359" s="727"/>
      <c r="AG359" s="727"/>
      <c r="AH359" s="727"/>
      <c r="AI359" s="727"/>
      <c r="AJ359" s="727"/>
      <c r="AK359" s="727"/>
      <c r="AL359" s="727"/>
      <c r="AM359" s="727"/>
      <c r="AN359" s="727"/>
      <c r="AO359" s="727"/>
    </row>
    <row r="360" spans="1:41" ht="15" customHeight="1" x14ac:dyDescent="0.2">
      <c r="A360" s="1269" t="s">
        <v>221</v>
      </c>
      <c r="B360" s="1285" t="s">
        <v>222</v>
      </c>
      <c r="C360" s="1270"/>
      <c r="D360" s="1270"/>
      <c r="E360" s="1270"/>
      <c r="F360" s="1270"/>
      <c r="G360" s="1270"/>
      <c r="H360" s="1270"/>
      <c r="I360" s="1270"/>
      <c r="J360" s="1270"/>
      <c r="K360" s="1270"/>
      <c r="L360" s="1271"/>
      <c r="M360" s="1270"/>
      <c r="N360" s="808"/>
      <c r="O360" s="449"/>
      <c r="P360" s="379"/>
      <c r="Q360" s="379"/>
      <c r="R360" s="379"/>
      <c r="S360" s="379"/>
      <c r="T360" s="379"/>
    </row>
    <row r="361" spans="1:41" s="447" customFormat="1" ht="15" customHeight="1" thickBot="1" x14ac:dyDescent="0.25">
      <c r="A361" s="430"/>
      <c r="B361" s="374" t="s">
        <v>324</v>
      </c>
      <c r="C361" s="793">
        <f>SUM('6. sz.melléklet'!C34)</f>
        <v>11446000</v>
      </c>
      <c r="D361" s="793">
        <f>SUM('6. sz.melléklet'!D34)</f>
        <v>2144000</v>
      </c>
      <c r="E361" s="793">
        <f>SUM('6. sz.melléklet'!E34)</f>
        <v>7546000</v>
      </c>
      <c r="F361" s="793"/>
      <c r="G361" s="793"/>
      <c r="H361" s="793"/>
      <c r="I361" s="793"/>
      <c r="J361" s="793"/>
      <c r="K361" s="793"/>
      <c r="L361" s="794"/>
      <c r="M361" s="793"/>
      <c r="N361" s="795">
        <f>SUM(C361:M361)</f>
        <v>21136000</v>
      </c>
      <c r="O361" s="449"/>
      <c r="P361" s="379"/>
      <c r="Q361" s="379"/>
      <c r="R361" s="379"/>
      <c r="S361" s="379"/>
      <c r="T361" s="379"/>
      <c r="U361" s="379"/>
      <c r="V361" s="379"/>
      <c r="W361" s="379"/>
      <c r="X361" s="379"/>
      <c r="Y361" s="379"/>
      <c r="Z361" s="379"/>
      <c r="AA361" s="379"/>
      <c r="AB361" s="379"/>
      <c r="AC361" s="379"/>
      <c r="AD361" s="379"/>
      <c r="AE361" s="379"/>
      <c r="AF361" s="379"/>
      <c r="AG361" s="379"/>
      <c r="AH361" s="379"/>
      <c r="AI361" s="379"/>
      <c r="AJ361" s="379"/>
      <c r="AK361" s="379"/>
      <c r="AL361" s="379"/>
      <c r="AM361" s="379"/>
      <c r="AN361" s="379"/>
    </row>
    <row r="362" spans="1:41" ht="15" customHeight="1" x14ac:dyDescent="0.2">
      <c r="A362" s="1269"/>
      <c r="B362" s="445" t="s">
        <v>325</v>
      </c>
      <c r="C362" s="1270">
        <f>SUM('6. sz.melléklet'!C35)</f>
        <v>13204400</v>
      </c>
      <c r="D362" s="1270">
        <f>SUM('6. sz.melléklet'!D35)</f>
        <v>2430000</v>
      </c>
      <c r="E362" s="1270">
        <f>SUM('6. sz.melléklet'!E35)</f>
        <v>7546000</v>
      </c>
      <c r="F362" s="1270"/>
      <c r="G362" s="1270"/>
      <c r="H362" s="1270">
        <f>'6. sz.melléklet'!H35</f>
        <v>118536</v>
      </c>
      <c r="I362" s="1270"/>
      <c r="J362" s="1270"/>
      <c r="K362" s="1270"/>
      <c r="L362" s="1271"/>
      <c r="M362" s="1270"/>
      <c r="N362" s="808">
        <f>SUM(C362:M362)</f>
        <v>23298936</v>
      </c>
      <c r="O362" s="449"/>
      <c r="P362" s="379"/>
      <c r="Q362" s="379"/>
      <c r="R362" s="379"/>
      <c r="S362" s="379"/>
      <c r="T362" s="379"/>
    </row>
    <row r="363" spans="1:41" s="470" customFormat="1" ht="15" customHeight="1" thickBot="1" x14ac:dyDescent="0.25">
      <c r="A363" s="1303"/>
      <c r="B363" s="1172" t="s">
        <v>323</v>
      </c>
      <c r="C363" s="1298">
        <f>'6. sz.melléklet'!C36</f>
        <v>12950772</v>
      </c>
      <c r="D363" s="1298">
        <f>'6. sz.melléklet'!D36</f>
        <v>2235451</v>
      </c>
      <c r="E363" s="1298">
        <f>'6. sz.melléklet'!E36</f>
        <v>6163263</v>
      </c>
      <c r="F363" s="1298"/>
      <c r="G363" s="1298"/>
      <c r="H363" s="1298">
        <f>'6. sz.melléklet'!H36</f>
        <v>1118535</v>
      </c>
      <c r="I363" s="1298"/>
      <c r="J363" s="1298"/>
      <c r="K363" s="1298"/>
      <c r="L363" s="1299"/>
      <c r="M363" s="1298"/>
      <c r="N363" s="1300">
        <f>SUM(C363:M363)</f>
        <v>22468021</v>
      </c>
      <c r="O363" s="726"/>
      <c r="P363" s="727"/>
      <c r="Q363" s="727"/>
      <c r="R363" s="727"/>
      <c r="S363" s="727"/>
      <c r="T363" s="727"/>
      <c r="U363" s="727"/>
      <c r="V363" s="727"/>
      <c r="W363" s="727"/>
      <c r="X363" s="727"/>
      <c r="Y363" s="727"/>
      <c r="Z363" s="727"/>
      <c r="AA363" s="727"/>
      <c r="AB363" s="727"/>
      <c r="AC363" s="727"/>
      <c r="AD363" s="727"/>
      <c r="AE363" s="727"/>
      <c r="AF363" s="727"/>
      <c r="AG363" s="727"/>
      <c r="AH363" s="727"/>
      <c r="AI363" s="727"/>
      <c r="AJ363" s="727"/>
      <c r="AK363" s="727"/>
      <c r="AL363" s="727"/>
      <c r="AM363" s="727"/>
      <c r="AN363" s="727"/>
      <c r="AO363" s="727"/>
    </row>
    <row r="364" spans="1:41" ht="15" customHeight="1" x14ac:dyDescent="0.2">
      <c r="A364" s="1269" t="s">
        <v>244</v>
      </c>
      <c r="B364" s="1285" t="s">
        <v>245</v>
      </c>
      <c r="C364" s="1270"/>
      <c r="D364" s="1270"/>
      <c r="E364" s="1270"/>
      <c r="F364" s="1270"/>
      <c r="G364" s="1270"/>
      <c r="H364" s="1270"/>
      <c r="I364" s="1270"/>
      <c r="J364" s="1270"/>
      <c r="K364" s="1270"/>
      <c r="L364" s="1271"/>
      <c r="M364" s="1270"/>
      <c r="N364" s="808"/>
      <c r="O364" s="449"/>
      <c r="P364" s="379"/>
      <c r="Q364" s="379"/>
      <c r="R364" s="379"/>
      <c r="S364" s="379"/>
      <c r="T364" s="379"/>
    </row>
    <row r="365" spans="1:41" s="447" customFormat="1" ht="15" customHeight="1" thickBot="1" x14ac:dyDescent="0.25">
      <c r="A365" s="430"/>
      <c r="B365" s="374" t="s">
        <v>324</v>
      </c>
      <c r="C365" s="793"/>
      <c r="D365" s="793"/>
      <c r="E365" s="793">
        <f>SUM('6. sz.melléklet'!E38)</f>
        <v>4572000</v>
      </c>
      <c r="F365" s="793"/>
      <c r="G365" s="793"/>
      <c r="H365" s="793"/>
      <c r="I365" s="793"/>
      <c r="J365" s="793"/>
      <c r="K365" s="793"/>
      <c r="L365" s="794"/>
      <c r="M365" s="793"/>
      <c r="N365" s="795">
        <f>SUM(C365:M365)</f>
        <v>4572000</v>
      </c>
      <c r="O365" s="449"/>
      <c r="P365" s="379"/>
      <c r="Q365" s="379"/>
      <c r="R365" s="379"/>
      <c r="S365" s="379"/>
      <c r="T365" s="379"/>
      <c r="U365" s="379"/>
      <c r="V365" s="379"/>
      <c r="W365" s="379"/>
      <c r="X365" s="379"/>
      <c r="Y365" s="379"/>
      <c r="Z365" s="379"/>
      <c r="AA365" s="379"/>
      <c r="AB365" s="379"/>
      <c r="AC365" s="379"/>
      <c r="AD365" s="379"/>
      <c r="AE365" s="379"/>
      <c r="AF365" s="379"/>
      <c r="AG365" s="379"/>
      <c r="AH365" s="379"/>
      <c r="AI365" s="379"/>
      <c r="AJ365" s="379"/>
      <c r="AK365" s="379"/>
      <c r="AL365" s="379"/>
      <c r="AM365" s="379"/>
      <c r="AN365" s="379"/>
    </row>
    <row r="366" spans="1:41" ht="15" customHeight="1" x14ac:dyDescent="0.2">
      <c r="A366" s="430"/>
      <c r="B366" s="374" t="s">
        <v>325</v>
      </c>
      <c r="C366" s="793"/>
      <c r="D366" s="793"/>
      <c r="E366" s="793">
        <f>SUM('6. sz.melléklet'!E39)</f>
        <v>4572000</v>
      </c>
      <c r="F366" s="793"/>
      <c r="G366" s="793"/>
      <c r="H366" s="793"/>
      <c r="I366" s="793"/>
      <c r="J366" s="793"/>
      <c r="K366" s="793"/>
      <c r="L366" s="794"/>
      <c r="M366" s="793"/>
      <c r="N366" s="795">
        <f>SUM(C366:M366)</f>
        <v>4572000</v>
      </c>
      <c r="O366" s="449"/>
      <c r="P366" s="379"/>
      <c r="Q366" s="379"/>
      <c r="R366" s="379"/>
      <c r="S366" s="379"/>
      <c r="T366" s="379"/>
    </row>
    <row r="367" spans="1:41" s="470" customFormat="1" ht="15" customHeight="1" thickBot="1" x14ac:dyDescent="0.25">
      <c r="A367" s="1303"/>
      <c r="B367" s="1172" t="s">
        <v>323</v>
      </c>
      <c r="C367" s="1298"/>
      <c r="D367" s="1298"/>
      <c r="E367" s="1298">
        <f>'6. sz.melléklet'!E40</f>
        <v>1874520</v>
      </c>
      <c r="F367" s="1298"/>
      <c r="G367" s="1298"/>
      <c r="H367" s="1298"/>
      <c r="I367" s="1298"/>
      <c r="J367" s="1298"/>
      <c r="K367" s="1298"/>
      <c r="L367" s="1299"/>
      <c r="M367" s="1298"/>
      <c r="N367" s="1300">
        <f>SUM(C367:M367)</f>
        <v>1874520</v>
      </c>
      <c r="O367" s="726"/>
      <c r="P367" s="727"/>
      <c r="Q367" s="727"/>
      <c r="R367" s="727"/>
      <c r="S367" s="727"/>
      <c r="T367" s="727"/>
      <c r="U367" s="727"/>
      <c r="V367" s="727"/>
      <c r="W367" s="727"/>
      <c r="X367" s="727"/>
      <c r="Y367" s="727"/>
      <c r="Z367" s="727"/>
      <c r="AA367" s="727"/>
      <c r="AB367" s="727"/>
      <c r="AC367" s="727"/>
      <c r="AD367" s="727"/>
      <c r="AE367" s="727"/>
      <c r="AF367" s="727"/>
      <c r="AG367" s="727"/>
      <c r="AH367" s="727"/>
      <c r="AI367" s="727"/>
      <c r="AJ367" s="727"/>
      <c r="AK367" s="727"/>
      <c r="AL367" s="727"/>
      <c r="AM367" s="727"/>
      <c r="AN367" s="727"/>
      <c r="AO367" s="727"/>
    </row>
    <row r="368" spans="1:41" ht="15" customHeight="1" x14ac:dyDescent="0.2">
      <c r="A368" s="446" t="s">
        <v>223</v>
      </c>
      <c r="B368" s="445" t="s">
        <v>224</v>
      </c>
      <c r="C368" s="748"/>
      <c r="D368" s="748"/>
      <c r="E368" s="748"/>
      <c r="F368" s="748"/>
      <c r="G368" s="748"/>
      <c r="H368" s="748"/>
      <c r="I368" s="806"/>
      <c r="J368" s="806"/>
      <c r="K368" s="806"/>
      <c r="L368" s="807"/>
      <c r="M368" s="806"/>
      <c r="N368" s="808"/>
      <c r="O368" s="449"/>
      <c r="P368" s="379"/>
      <c r="Q368" s="379"/>
      <c r="R368" s="379"/>
      <c r="S368" s="379"/>
      <c r="T368" s="379"/>
    </row>
    <row r="369" spans="1:41" s="447" customFormat="1" ht="15" customHeight="1" thickBot="1" x14ac:dyDescent="0.25">
      <c r="A369" s="376"/>
      <c r="B369" s="374" t="s">
        <v>324</v>
      </c>
      <c r="C369" s="731">
        <f>SUM('6. sz.melléklet'!C46)</f>
        <v>480000</v>
      </c>
      <c r="D369" s="731">
        <f>SUM('6. sz.melléklet'!D46)</f>
        <v>84000</v>
      </c>
      <c r="E369" s="731">
        <f>SUM('6. sz.melléklet'!E46)</f>
        <v>1537000</v>
      </c>
      <c r="F369" s="731"/>
      <c r="G369" s="731"/>
      <c r="H369" s="731"/>
      <c r="I369" s="801"/>
      <c r="J369" s="801"/>
      <c r="K369" s="801"/>
      <c r="L369" s="803"/>
      <c r="M369" s="801"/>
      <c r="N369" s="795">
        <f>SUM(C369:M369)</f>
        <v>2101000</v>
      </c>
      <c r="O369" s="449"/>
      <c r="P369" s="379"/>
      <c r="Q369" s="379"/>
      <c r="R369" s="379"/>
      <c r="S369" s="379"/>
      <c r="T369" s="379"/>
      <c r="U369" s="379"/>
      <c r="V369" s="379"/>
      <c r="W369" s="379"/>
      <c r="X369" s="379"/>
      <c r="Y369" s="379"/>
      <c r="Z369" s="379"/>
      <c r="AA369" s="379"/>
      <c r="AB369" s="379"/>
      <c r="AC369" s="379"/>
      <c r="AD369" s="379"/>
      <c r="AE369" s="379"/>
      <c r="AF369" s="379"/>
      <c r="AG369" s="379"/>
      <c r="AH369" s="379"/>
      <c r="AI369" s="379"/>
      <c r="AJ369" s="379"/>
      <c r="AK369" s="379"/>
      <c r="AL369" s="379"/>
      <c r="AM369" s="379"/>
      <c r="AN369" s="379"/>
    </row>
    <row r="370" spans="1:41" ht="15" customHeight="1" x14ac:dyDescent="0.2">
      <c r="A370" s="446"/>
      <c r="B370" s="445" t="s">
        <v>325</v>
      </c>
      <c r="C370" s="748">
        <f>SUM('6. sz.melléklet'!C47)</f>
        <v>480000</v>
      </c>
      <c r="D370" s="748">
        <f>SUM('6. sz.melléklet'!D47)</f>
        <v>84000</v>
      </c>
      <c r="E370" s="748">
        <f>SUM('6. sz.melléklet'!E47)</f>
        <v>1537000</v>
      </c>
      <c r="F370" s="748"/>
      <c r="G370" s="748"/>
      <c r="H370" s="748"/>
      <c r="I370" s="806"/>
      <c r="J370" s="806"/>
      <c r="K370" s="806"/>
      <c r="L370" s="807"/>
      <c r="M370" s="806"/>
      <c r="N370" s="808">
        <f>SUM(C370:M370)</f>
        <v>2101000</v>
      </c>
      <c r="O370" s="449"/>
      <c r="P370" s="379"/>
      <c r="Q370" s="379"/>
      <c r="R370" s="379"/>
      <c r="S370" s="379"/>
      <c r="T370" s="379"/>
    </row>
    <row r="371" spans="1:41" s="470" customFormat="1" ht="15" customHeight="1" thickBot="1" x14ac:dyDescent="0.25">
      <c r="A371" s="1171"/>
      <c r="B371" s="1172" t="s">
        <v>323</v>
      </c>
      <c r="C371" s="1173">
        <f>'6. sz.melléklet'!C48</f>
        <v>480000</v>
      </c>
      <c r="D371" s="1173">
        <f>'6. sz.melléklet'!D48</f>
        <v>72000</v>
      </c>
      <c r="E371" s="1173">
        <f>'6. sz.melléklet'!E48</f>
        <v>375057</v>
      </c>
      <c r="F371" s="1173"/>
      <c r="G371" s="1173"/>
      <c r="H371" s="1173"/>
      <c r="I371" s="1227"/>
      <c r="J371" s="1227"/>
      <c r="K371" s="1227"/>
      <c r="L371" s="1228"/>
      <c r="M371" s="1227"/>
      <c r="N371" s="1300">
        <f>SUM(C371:M371)</f>
        <v>927057</v>
      </c>
      <c r="O371" s="726"/>
      <c r="P371" s="727"/>
      <c r="Q371" s="727"/>
      <c r="R371" s="727"/>
      <c r="S371" s="727"/>
      <c r="T371" s="727"/>
      <c r="U371" s="727"/>
      <c r="V371" s="727"/>
      <c r="W371" s="727"/>
      <c r="X371" s="727"/>
      <c r="Y371" s="727"/>
      <c r="Z371" s="727"/>
      <c r="AA371" s="727"/>
      <c r="AB371" s="727"/>
      <c r="AC371" s="727"/>
      <c r="AD371" s="727"/>
      <c r="AE371" s="727"/>
      <c r="AF371" s="727"/>
      <c r="AG371" s="727"/>
      <c r="AH371" s="727"/>
      <c r="AI371" s="727"/>
      <c r="AJ371" s="727"/>
      <c r="AK371" s="727"/>
      <c r="AL371" s="727"/>
      <c r="AM371" s="727"/>
      <c r="AN371" s="727"/>
      <c r="AO371" s="727"/>
    </row>
    <row r="372" spans="1:41" ht="15" customHeight="1" x14ac:dyDescent="0.2">
      <c r="A372" s="446" t="s">
        <v>397</v>
      </c>
      <c r="B372" s="445" t="s">
        <v>398</v>
      </c>
      <c r="C372" s="748"/>
      <c r="D372" s="748"/>
      <c r="E372" s="748"/>
      <c r="F372" s="748"/>
      <c r="G372" s="748"/>
      <c r="H372" s="748"/>
      <c r="I372" s="806"/>
      <c r="J372" s="806"/>
      <c r="K372" s="806"/>
      <c r="L372" s="807"/>
      <c r="M372" s="806"/>
      <c r="N372" s="808"/>
      <c r="O372" s="449"/>
      <c r="P372" s="379"/>
      <c r="Q372" s="379"/>
      <c r="R372" s="379"/>
      <c r="S372" s="379"/>
      <c r="T372" s="379"/>
    </row>
    <row r="373" spans="1:41" s="447" customFormat="1" ht="15" customHeight="1" thickBot="1" x14ac:dyDescent="0.25">
      <c r="A373" s="376"/>
      <c r="B373" s="374" t="s">
        <v>324</v>
      </c>
      <c r="C373" s="731">
        <f>SUM('6. sz.melléklet'!C134)</f>
        <v>24000</v>
      </c>
      <c r="D373" s="731"/>
      <c r="E373" s="731"/>
      <c r="F373" s="731"/>
      <c r="G373" s="731"/>
      <c r="H373" s="731"/>
      <c r="I373" s="801"/>
      <c r="J373" s="801"/>
      <c r="K373" s="801"/>
      <c r="L373" s="803"/>
      <c r="M373" s="801"/>
      <c r="N373" s="795">
        <f>SUM(C373:M373)</f>
        <v>24000</v>
      </c>
      <c r="O373" s="449"/>
      <c r="P373" s="379"/>
      <c r="Q373" s="379"/>
      <c r="R373" s="379"/>
      <c r="S373" s="379"/>
      <c r="T373" s="379"/>
      <c r="U373" s="379"/>
      <c r="V373" s="379"/>
      <c r="W373" s="379"/>
      <c r="X373" s="379"/>
      <c r="Y373" s="379"/>
      <c r="Z373" s="379"/>
      <c r="AA373" s="379"/>
      <c r="AB373" s="379"/>
      <c r="AC373" s="379"/>
      <c r="AD373" s="379"/>
      <c r="AE373" s="379"/>
      <c r="AF373" s="379"/>
      <c r="AG373" s="379"/>
      <c r="AH373" s="379"/>
      <c r="AI373" s="379"/>
      <c r="AJ373" s="379"/>
      <c r="AK373" s="379"/>
      <c r="AL373" s="379"/>
      <c r="AM373" s="379"/>
      <c r="AN373" s="379"/>
    </row>
    <row r="374" spans="1:41" ht="15" customHeight="1" x14ac:dyDescent="0.2">
      <c r="A374" s="446"/>
      <c r="B374" s="445" t="s">
        <v>325</v>
      </c>
      <c r="C374" s="748">
        <f>SUM('6. sz.melléklet'!C135)</f>
        <v>24000</v>
      </c>
      <c r="D374" s="748"/>
      <c r="E374" s="748"/>
      <c r="F374" s="748"/>
      <c r="G374" s="748"/>
      <c r="H374" s="748"/>
      <c r="I374" s="806"/>
      <c r="J374" s="806"/>
      <c r="K374" s="806"/>
      <c r="L374" s="807"/>
      <c r="M374" s="806"/>
      <c r="N374" s="808">
        <f>SUM(C374:M374)</f>
        <v>24000</v>
      </c>
      <c r="O374" s="449"/>
      <c r="P374" s="379"/>
      <c r="Q374" s="379"/>
      <c r="R374" s="379"/>
      <c r="S374" s="379"/>
      <c r="T374" s="379"/>
    </row>
    <row r="375" spans="1:41" s="470" customFormat="1" ht="15" customHeight="1" thickBot="1" x14ac:dyDescent="0.25">
      <c r="A375" s="1171"/>
      <c r="B375" s="1172" t="s">
        <v>323</v>
      </c>
      <c r="C375" s="1173">
        <f>'6. sz.melléklet'!C136</f>
        <v>26000</v>
      </c>
      <c r="D375" s="1173"/>
      <c r="E375" s="1173"/>
      <c r="F375" s="1173"/>
      <c r="G375" s="1173"/>
      <c r="H375" s="1173"/>
      <c r="I375" s="1227"/>
      <c r="J375" s="1227"/>
      <c r="K375" s="1227"/>
      <c r="L375" s="1228"/>
      <c r="M375" s="1228"/>
      <c r="N375" s="1304">
        <f>SUM(C375:M375)</f>
        <v>26000</v>
      </c>
      <c r="O375" s="726"/>
      <c r="P375" s="727"/>
      <c r="Q375" s="727"/>
      <c r="R375" s="727"/>
      <c r="S375" s="727"/>
      <c r="T375" s="727"/>
      <c r="U375" s="727"/>
      <c r="V375" s="727"/>
      <c r="W375" s="727"/>
      <c r="X375" s="727"/>
      <c r="Y375" s="727"/>
      <c r="Z375" s="727"/>
      <c r="AA375" s="727"/>
      <c r="AB375" s="727"/>
      <c r="AC375" s="727"/>
      <c r="AD375" s="727"/>
      <c r="AE375" s="727"/>
      <c r="AF375" s="727"/>
      <c r="AG375" s="727"/>
      <c r="AH375" s="727"/>
      <c r="AI375" s="727"/>
      <c r="AJ375" s="727"/>
      <c r="AK375" s="727"/>
      <c r="AL375" s="727"/>
      <c r="AM375" s="727"/>
      <c r="AN375" s="727"/>
      <c r="AO375" s="727"/>
    </row>
    <row r="376" spans="1:41" s="470" customFormat="1" ht="15" customHeight="1" thickBot="1" x14ac:dyDescent="0.25">
      <c r="A376" s="1212"/>
      <c r="B376" s="1146"/>
      <c r="C376" s="1147"/>
      <c r="D376" s="1147"/>
      <c r="E376" s="1147"/>
      <c r="F376" s="1147"/>
      <c r="G376" s="1147"/>
      <c r="H376" s="1147"/>
      <c r="I376" s="1213"/>
      <c r="J376" s="1213"/>
      <c r="K376" s="1213"/>
      <c r="L376" s="1214"/>
      <c r="M376" s="1214"/>
      <c r="N376" s="1221"/>
      <c r="O376" s="727"/>
      <c r="P376" s="727"/>
      <c r="Q376" s="727"/>
      <c r="R376" s="727"/>
      <c r="S376" s="727"/>
      <c r="T376" s="727"/>
      <c r="U376" s="727"/>
      <c r="V376" s="727"/>
      <c r="W376" s="727"/>
      <c r="X376" s="727"/>
      <c r="Y376" s="727"/>
      <c r="Z376" s="727"/>
      <c r="AA376" s="727"/>
      <c r="AB376" s="727"/>
      <c r="AC376" s="727"/>
      <c r="AD376" s="727"/>
      <c r="AE376" s="727"/>
      <c r="AF376" s="727"/>
      <c r="AG376" s="727"/>
      <c r="AH376" s="727"/>
      <c r="AI376" s="727"/>
      <c r="AJ376" s="727"/>
      <c r="AK376" s="727"/>
      <c r="AL376" s="727"/>
      <c r="AM376" s="727"/>
      <c r="AN376" s="727"/>
      <c r="AO376" s="727"/>
    </row>
    <row r="377" spans="1:41" ht="15" customHeight="1" thickBot="1" x14ac:dyDescent="0.25">
      <c r="A377" s="564" t="s">
        <v>326</v>
      </c>
      <c r="B377" s="616"/>
      <c r="C377" s="754"/>
      <c r="D377" s="754"/>
      <c r="E377" s="754"/>
      <c r="F377" s="754"/>
      <c r="G377" s="754"/>
      <c r="H377" s="754"/>
      <c r="I377" s="754"/>
      <c r="J377" s="754"/>
      <c r="K377" s="754"/>
      <c r="L377" s="755"/>
      <c r="M377" s="751"/>
      <c r="N377" s="833"/>
      <c r="O377" s="540"/>
      <c r="P377" s="562"/>
      <c r="R377" s="563"/>
    </row>
    <row r="378" spans="1:41" ht="15" customHeight="1" thickBot="1" x14ac:dyDescent="0.25">
      <c r="A378" s="564"/>
      <c r="B378" s="536" t="s">
        <v>324</v>
      </c>
      <c r="C378" s="754">
        <f>C345+C353+C357+C361+C365+C369+C373</f>
        <v>18020000</v>
      </c>
      <c r="D378" s="754">
        <f t="shared" ref="D378:N378" si="20">D345+D353+D357+D361+D365+D369+D373</f>
        <v>2761000</v>
      </c>
      <c r="E378" s="754">
        <f>E345+E353+E357+E361+E365+E369+E373</f>
        <v>13681000</v>
      </c>
      <c r="F378" s="754">
        <f t="shared" si="20"/>
        <v>0</v>
      </c>
      <c r="G378" s="754">
        <f t="shared" si="20"/>
        <v>0</v>
      </c>
      <c r="H378" s="754">
        <f t="shared" si="20"/>
        <v>0</v>
      </c>
      <c r="I378" s="754">
        <f t="shared" si="20"/>
        <v>360000</v>
      </c>
      <c r="J378" s="754">
        <f t="shared" si="20"/>
        <v>0</v>
      </c>
      <c r="K378" s="754">
        <f t="shared" si="20"/>
        <v>0</v>
      </c>
      <c r="L378" s="754">
        <f t="shared" si="20"/>
        <v>0</v>
      </c>
      <c r="M378" s="754">
        <f t="shared" si="20"/>
        <v>0</v>
      </c>
      <c r="N378" s="754">
        <f t="shared" si="20"/>
        <v>34822000</v>
      </c>
      <c r="O378" s="540"/>
      <c r="P378" s="562"/>
      <c r="R378" s="563"/>
    </row>
    <row r="379" spans="1:41" ht="15" customHeight="1" thickBot="1" x14ac:dyDescent="0.25">
      <c r="A379" s="564"/>
      <c r="B379" s="536" t="s">
        <v>325</v>
      </c>
      <c r="C379" s="754">
        <f>C346+C354+C358+C362+C366+C370+C374+C350</f>
        <v>19911226</v>
      </c>
      <c r="D379" s="754">
        <f>D346+D354+D358+D362+D366+D370+D374+D350</f>
        <v>3067588</v>
      </c>
      <c r="E379" s="754">
        <f t="shared" ref="E379:M379" si="21">E346+E354+E358+E362+E366+E370+E374</f>
        <v>13681000</v>
      </c>
      <c r="F379" s="754">
        <f t="shared" si="21"/>
        <v>0</v>
      </c>
      <c r="G379" s="754">
        <f t="shared" si="21"/>
        <v>0</v>
      </c>
      <c r="H379" s="754">
        <f t="shared" si="21"/>
        <v>118536</v>
      </c>
      <c r="I379" s="754">
        <f t="shared" si="21"/>
        <v>570000</v>
      </c>
      <c r="J379" s="754">
        <f t="shared" si="21"/>
        <v>0</v>
      </c>
      <c r="K379" s="754">
        <f t="shared" si="21"/>
        <v>0</v>
      </c>
      <c r="L379" s="754">
        <f t="shared" si="21"/>
        <v>0</v>
      </c>
      <c r="M379" s="754">
        <f t="shared" si="21"/>
        <v>0</v>
      </c>
      <c r="N379" s="754">
        <f>N346+N354+N358+N362+N366+N370+N374+N350</f>
        <v>37348350</v>
      </c>
      <c r="O379" s="540"/>
      <c r="P379" s="562"/>
      <c r="R379" s="563"/>
    </row>
    <row r="380" spans="1:41" s="470" customFormat="1" ht="15" customHeight="1" thickBot="1" x14ac:dyDescent="0.25">
      <c r="A380" s="1229"/>
      <c r="B380" s="1192" t="s">
        <v>323</v>
      </c>
      <c r="C380" s="1165">
        <f>C347+C355+C359+C363+C367+C371+C375+C351</f>
        <v>18768862</v>
      </c>
      <c r="D380" s="1165">
        <f>D347+D355+D359+D363+D367+D371+D375+D351</f>
        <v>2828063</v>
      </c>
      <c r="E380" s="1165">
        <f t="shared" ref="E380:M380" si="22">E347+E355+E359+E363+E367+E371+E375</f>
        <v>8412840</v>
      </c>
      <c r="F380" s="1165">
        <f t="shared" si="22"/>
        <v>0</v>
      </c>
      <c r="G380" s="1165">
        <f t="shared" si="22"/>
        <v>0</v>
      </c>
      <c r="H380" s="1165">
        <f t="shared" si="22"/>
        <v>1156762</v>
      </c>
      <c r="I380" s="1165">
        <f t="shared" si="22"/>
        <v>540000</v>
      </c>
      <c r="J380" s="1165">
        <f t="shared" si="22"/>
        <v>0</v>
      </c>
      <c r="K380" s="1165">
        <f t="shared" si="22"/>
        <v>0</v>
      </c>
      <c r="L380" s="1165">
        <f t="shared" si="22"/>
        <v>0</v>
      </c>
      <c r="M380" s="1165">
        <f t="shared" si="22"/>
        <v>0</v>
      </c>
      <c r="N380" s="1165">
        <f>N347+N355+N359+N363+N367+N371+N375+N351</f>
        <v>31706527</v>
      </c>
      <c r="O380" s="1199"/>
      <c r="P380" s="1230"/>
      <c r="Q380" s="1170"/>
      <c r="R380" s="1231"/>
      <c r="S380" s="1170"/>
      <c r="T380" s="1170"/>
      <c r="U380" s="727"/>
      <c r="V380" s="727"/>
      <c r="W380" s="727"/>
      <c r="X380" s="727"/>
      <c r="Y380" s="727"/>
      <c r="Z380" s="727"/>
      <c r="AA380" s="727"/>
      <c r="AB380" s="727"/>
      <c r="AC380" s="727"/>
      <c r="AD380" s="727"/>
      <c r="AE380" s="727"/>
      <c r="AF380" s="727"/>
      <c r="AG380" s="727"/>
      <c r="AH380" s="727"/>
      <c r="AI380" s="727"/>
      <c r="AJ380" s="727"/>
      <c r="AK380" s="727"/>
      <c r="AL380" s="727"/>
      <c r="AM380" s="727"/>
      <c r="AN380" s="727"/>
      <c r="AO380" s="727"/>
    </row>
    <row r="381" spans="1:41" ht="15" customHeight="1" thickBot="1" x14ac:dyDescent="0.25">
      <c r="A381" s="564"/>
      <c r="B381" s="536"/>
      <c r="C381" s="754"/>
      <c r="D381" s="754"/>
      <c r="E381" s="754"/>
      <c r="F381" s="754"/>
      <c r="G381" s="754"/>
      <c r="H381" s="754"/>
      <c r="I381" s="754"/>
      <c r="J381" s="754"/>
      <c r="K381" s="754"/>
      <c r="L381" s="755"/>
      <c r="M381" s="754"/>
      <c r="N381" s="834"/>
      <c r="O381" s="540"/>
      <c r="P381" s="562"/>
      <c r="R381" s="563"/>
    </row>
    <row r="382" spans="1:41" ht="15" customHeight="1" thickBot="1" x14ac:dyDescent="0.25">
      <c r="A382" s="565"/>
      <c r="B382" s="566"/>
      <c r="C382" s="757"/>
      <c r="D382" s="757"/>
      <c r="E382" s="757"/>
      <c r="F382" s="757"/>
      <c r="G382" s="757"/>
      <c r="H382" s="757"/>
      <c r="I382" s="757"/>
      <c r="J382" s="757"/>
      <c r="K382" s="757"/>
      <c r="L382" s="758"/>
      <c r="M382" s="809"/>
      <c r="N382" s="835"/>
      <c r="O382" s="540"/>
      <c r="P382" s="562"/>
      <c r="R382" s="563"/>
    </row>
    <row r="383" spans="1:41" s="570" customFormat="1" ht="15" customHeight="1" x14ac:dyDescent="0.2">
      <c r="A383" s="2663" t="s">
        <v>317</v>
      </c>
      <c r="B383" s="2664"/>
      <c r="C383" s="836"/>
      <c r="D383" s="836"/>
      <c r="E383" s="836"/>
      <c r="F383" s="836"/>
      <c r="G383" s="836"/>
      <c r="H383" s="836"/>
      <c r="I383" s="836"/>
      <c r="J383" s="836"/>
      <c r="K383" s="836"/>
      <c r="L383" s="836"/>
      <c r="M383" s="836"/>
      <c r="N383" s="791"/>
      <c r="O383" s="567"/>
      <c r="P383" s="568"/>
      <c r="Q383" s="569"/>
      <c r="R383" s="569"/>
      <c r="S383" s="569"/>
      <c r="T383" s="569"/>
    </row>
    <row r="384" spans="1:41" ht="15" customHeight="1" x14ac:dyDescent="0.2">
      <c r="A384" s="571"/>
      <c r="B384" s="572" t="s">
        <v>324</v>
      </c>
      <c r="C384" s="837">
        <f t="shared" ref="C384:M384" si="23">C327+C338+C378</f>
        <v>340831000</v>
      </c>
      <c r="D384" s="837">
        <f t="shared" si="23"/>
        <v>64353000</v>
      </c>
      <c r="E384" s="837">
        <f t="shared" si="23"/>
        <v>347015483</v>
      </c>
      <c r="F384" s="837">
        <f t="shared" si="23"/>
        <v>23896000</v>
      </c>
      <c r="G384" s="837">
        <f t="shared" si="23"/>
        <v>238086912</v>
      </c>
      <c r="H384" s="837">
        <f t="shared" si="23"/>
        <v>759898714</v>
      </c>
      <c r="I384" s="837">
        <f t="shared" si="23"/>
        <v>142159607</v>
      </c>
      <c r="J384" s="837">
        <f t="shared" si="23"/>
        <v>23080050</v>
      </c>
      <c r="K384" s="837">
        <f t="shared" si="23"/>
        <v>54155707.555555582</v>
      </c>
      <c r="L384" s="837">
        <f t="shared" si="23"/>
        <v>26500000</v>
      </c>
      <c r="M384" s="837">
        <f t="shared" si="23"/>
        <v>5398843</v>
      </c>
      <c r="N384" s="838">
        <f>N327+N338+N378</f>
        <v>2025375316.5555556</v>
      </c>
      <c r="O384" s="554"/>
      <c r="P384" s="1011"/>
      <c r="Q384" s="1012"/>
    </row>
    <row r="385" spans="1:41" ht="15" customHeight="1" thickBot="1" x14ac:dyDescent="0.25">
      <c r="A385" s="573"/>
      <c r="B385" s="574" t="s">
        <v>325</v>
      </c>
      <c r="C385" s="575">
        <f t="shared" ref="C385:M385" si="24">C328+C339+C379</f>
        <v>383401143</v>
      </c>
      <c r="D385" s="575">
        <f t="shared" si="24"/>
        <v>73297555</v>
      </c>
      <c r="E385" s="575">
        <f t="shared" si="24"/>
        <v>443604344</v>
      </c>
      <c r="F385" s="575">
        <f t="shared" si="24"/>
        <v>23896000</v>
      </c>
      <c r="G385" s="575">
        <f t="shared" si="24"/>
        <v>238086912</v>
      </c>
      <c r="H385" s="575">
        <f t="shared" si="24"/>
        <v>942853201</v>
      </c>
      <c r="I385" s="575">
        <f t="shared" si="24"/>
        <v>140124536</v>
      </c>
      <c r="J385" s="575">
        <f t="shared" si="24"/>
        <v>59292130</v>
      </c>
      <c r="K385" s="575">
        <f t="shared" si="24"/>
        <v>26190372</v>
      </c>
      <c r="L385" s="576">
        <f t="shared" si="24"/>
        <v>3571800</v>
      </c>
      <c r="M385" s="576">
        <f t="shared" si="24"/>
        <v>290102858</v>
      </c>
      <c r="N385" s="577">
        <f>SUM(N379,N339,N328)</f>
        <v>2624420851</v>
      </c>
      <c r="O385" s="554"/>
      <c r="P385" s="554"/>
    </row>
    <row r="386" spans="1:41" s="470" customFormat="1" ht="15" customHeight="1" x14ac:dyDescent="0.2">
      <c r="A386" s="1232"/>
      <c r="B386" s="1146" t="s">
        <v>323</v>
      </c>
      <c r="C386" s="1233">
        <f t="shared" ref="C386:M386" si="25">C329+C340+C380</f>
        <v>354884758</v>
      </c>
      <c r="D386" s="1233">
        <f t="shared" si="25"/>
        <v>64545484</v>
      </c>
      <c r="E386" s="1233">
        <f t="shared" si="25"/>
        <v>291175098</v>
      </c>
      <c r="F386" s="1233">
        <f t="shared" si="25"/>
        <v>12501442</v>
      </c>
      <c r="G386" s="1233">
        <f t="shared" si="25"/>
        <v>32347255</v>
      </c>
      <c r="H386" s="1233">
        <f t="shared" si="25"/>
        <v>675916090</v>
      </c>
      <c r="I386" s="1233">
        <f t="shared" si="25"/>
        <v>123383247</v>
      </c>
      <c r="J386" s="1233">
        <f t="shared" si="25"/>
        <v>39328977</v>
      </c>
      <c r="K386" s="1233">
        <f t="shared" si="25"/>
        <v>0</v>
      </c>
      <c r="L386" s="1234">
        <f t="shared" si="25"/>
        <v>0</v>
      </c>
      <c r="M386" s="1233">
        <f t="shared" si="25"/>
        <v>290102858</v>
      </c>
      <c r="N386" s="1235">
        <f>SUM(N380,N340,N329)</f>
        <v>1884185209</v>
      </c>
      <c r="O386" s="1231">
        <f>SUM(C386:M386)</f>
        <v>1884185209</v>
      </c>
      <c r="P386" s="1231"/>
      <c r="Q386" s="1170"/>
      <c r="R386" s="1170"/>
      <c r="S386" s="1170"/>
      <c r="T386" s="1170"/>
      <c r="U386" s="727"/>
      <c r="V386" s="727"/>
      <c r="W386" s="727"/>
      <c r="X386" s="727"/>
      <c r="Y386" s="727"/>
      <c r="Z386" s="727"/>
      <c r="AA386" s="727"/>
      <c r="AB386" s="727"/>
      <c r="AC386" s="727"/>
      <c r="AD386" s="727"/>
      <c r="AE386" s="727"/>
      <c r="AF386" s="727"/>
      <c r="AG386" s="727"/>
      <c r="AH386" s="727"/>
      <c r="AI386" s="727"/>
      <c r="AJ386" s="727"/>
      <c r="AK386" s="727"/>
      <c r="AL386" s="727"/>
      <c r="AM386" s="727"/>
      <c r="AN386" s="727"/>
      <c r="AO386" s="727"/>
    </row>
    <row r="387" spans="1:41" s="470" customFormat="1" ht="15" customHeight="1" thickBot="1" x14ac:dyDescent="0.25">
      <c r="A387" s="1236"/>
      <c r="B387" s="1237" t="s">
        <v>391</v>
      </c>
      <c r="C387" s="1238">
        <f>SUM(C386/C385)</f>
        <v>0.92562258741101355</v>
      </c>
      <c r="D387" s="1238">
        <f t="shared" ref="D387:N387" si="26">SUM(D386/D385)</f>
        <v>0.88059532135826357</v>
      </c>
      <c r="E387" s="1238">
        <f t="shared" si="26"/>
        <v>0.65638468589928867</v>
      </c>
      <c r="F387" s="1238">
        <f t="shared" si="26"/>
        <v>0.52316044526280547</v>
      </c>
      <c r="G387" s="1238">
        <f t="shared" si="26"/>
        <v>0.13586322208253093</v>
      </c>
      <c r="H387" s="1238">
        <f t="shared" si="26"/>
        <v>0.71688369863210555</v>
      </c>
      <c r="I387" s="1238">
        <f t="shared" si="26"/>
        <v>0.8805256418476205</v>
      </c>
      <c r="J387" s="1238">
        <f t="shared" si="26"/>
        <v>0.66330855376590447</v>
      </c>
      <c r="K387" s="1238">
        <f t="shared" si="26"/>
        <v>0</v>
      </c>
      <c r="L387" s="1238">
        <f t="shared" si="26"/>
        <v>0</v>
      </c>
      <c r="M387" s="1238">
        <f t="shared" si="26"/>
        <v>1</v>
      </c>
      <c r="N387" s="1239">
        <f t="shared" si="26"/>
        <v>0.7179432400417245</v>
      </c>
      <c r="O387" s="1231"/>
      <c r="P387" s="1231"/>
      <c r="Q387" s="1170"/>
      <c r="R387" s="1170"/>
      <c r="S387" s="1170"/>
      <c r="T387" s="1170"/>
      <c r="U387" s="727"/>
      <c r="V387" s="727"/>
      <c r="W387" s="727"/>
      <c r="X387" s="727"/>
      <c r="Y387" s="727"/>
      <c r="Z387" s="727"/>
      <c r="AA387" s="727"/>
      <c r="AB387" s="727"/>
      <c r="AC387" s="727"/>
      <c r="AD387" s="727"/>
      <c r="AE387" s="727"/>
      <c r="AF387" s="727"/>
      <c r="AG387" s="727"/>
      <c r="AH387" s="727"/>
      <c r="AI387" s="727"/>
      <c r="AJ387" s="727"/>
      <c r="AK387" s="727"/>
      <c r="AL387" s="727"/>
      <c r="AM387" s="727"/>
      <c r="AN387" s="727"/>
      <c r="AO387" s="727"/>
    </row>
    <row r="388" spans="1:41" ht="15" customHeight="1" x14ac:dyDescent="0.2">
      <c r="A388" s="617"/>
      <c r="B388" s="617"/>
      <c r="C388" s="618"/>
      <c r="D388" s="618"/>
      <c r="E388" s="618"/>
      <c r="F388" s="618"/>
      <c r="G388" s="618"/>
      <c r="H388" s="618"/>
      <c r="I388" s="618"/>
      <c r="J388" s="618"/>
      <c r="K388" s="618"/>
      <c r="L388" s="618"/>
      <c r="M388" s="618"/>
      <c r="N388" s="618"/>
      <c r="O388" s="563"/>
      <c r="P388" s="558"/>
    </row>
    <row r="389" spans="1:41" ht="15.75" x14ac:dyDescent="0.25">
      <c r="C389" s="563"/>
      <c r="D389" s="563"/>
      <c r="E389" s="563"/>
      <c r="F389" s="563"/>
      <c r="G389" s="563"/>
      <c r="H389" s="563"/>
      <c r="I389" s="563"/>
      <c r="J389" s="563"/>
      <c r="K389" s="563"/>
      <c r="L389" s="563"/>
      <c r="M389" s="563"/>
      <c r="N389" s="563"/>
      <c r="O389" s="610"/>
      <c r="P389" s="563"/>
    </row>
    <row r="390" spans="1:41" x14ac:dyDescent="0.2">
      <c r="C390" s="563"/>
      <c r="D390" s="563"/>
      <c r="E390" s="563"/>
      <c r="F390" s="563"/>
      <c r="G390" s="563"/>
      <c r="H390" s="563"/>
      <c r="I390" s="563"/>
      <c r="J390" s="563"/>
      <c r="K390" s="563"/>
      <c r="L390" s="563"/>
      <c r="M390" s="563"/>
      <c r="N390" s="563"/>
      <c r="O390" s="563"/>
      <c r="P390" s="563"/>
    </row>
    <row r="391" spans="1:41" x14ac:dyDescent="0.2">
      <c r="C391" s="563"/>
      <c r="D391" s="563"/>
      <c r="E391" s="563"/>
      <c r="F391" s="563"/>
      <c r="G391" s="563"/>
      <c r="H391" s="563"/>
      <c r="I391" s="563"/>
      <c r="J391" s="563"/>
      <c r="K391" s="563"/>
      <c r="L391" s="563"/>
      <c r="M391" s="563"/>
      <c r="N391" s="563"/>
      <c r="O391" s="563"/>
      <c r="P391" s="563"/>
    </row>
    <row r="392" spans="1:41" x14ac:dyDescent="0.2">
      <c r="C392" s="563"/>
      <c r="D392" s="563"/>
      <c r="E392" s="563"/>
      <c r="F392" s="563"/>
      <c r="G392" s="563"/>
      <c r="H392" s="563"/>
      <c r="I392" s="563"/>
      <c r="J392" s="563"/>
      <c r="K392" s="563"/>
      <c r="L392" s="563"/>
      <c r="M392" s="563"/>
      <c r="N392" s="563"/>
      <c r="O392" s="563"/>
      <c r="P392" s="563"/>
    </row>
    <row r="393" spans="1:41" x14ac:dyDescent="0.2">
      <c r="C393" s="563"/>
      <c r="D393" s="563"/>
      <c r="E393" s="563"/>
      <c r="F393" s="563"/>
      <c r="G393" s="563"/>
      <c r="H393" s="563"/>
      <c r="I393" s="563"/>
      <c r="J393" s="563"/>
      <c r="K393" s="563"/>
      <c r="L393" s="563"/>
      <c r="M393" s="563"/>
      <c r="N393" s="563"/>
      <c r="O393" s="563"/>
      <c r="P393" s="563"/>
    </row>
    <row r="394" spans="1:41" x14ac:dyDescent="0.2">
      <c r="C394" s="563"/>
      <c r="D394" s="563"/>
      <c r="E394" s="563"/>
      <c r="F394" s="563"/>
      <c r="G394" s="563"/>
      <c r="H394" s="563"/>
      <c r="I394" s="563"/>
      <c r="J394" s="563"/>
      <c r="K394" s="563"/>
      <c r="L394" s="563"/>
      <c r="M394" s="563"/>
      <c r="N394" s="563"/>
      <c r="O394" s="563"/>
      <c r="P394" s="563"/>
    </row>
    <row r="395" spans="1:41" x14ac:dyDescent="0.2">
      <c r="C395" s="563"/>
      <c r="D395" s="563"/>
      <c r="E395" s="563"/>
      <c r="F395" s="563"/>
      <c r="G395" s="563"/>
      <c r="H395" s="563"/>
      <c r="I395" s="563"/>
      <c r="J395" s="563"/>
      <c r="K395" s="563"/>
      <c r="L395" s="563"/>
      <c r="M395" s="563"/>
      <c r="N395" s="563"/>
      <c r="O395" s="563"/>
      <c r="P395" s="563"/>
    </row>
    <row r="396" spans="1:41" ht="15" customHeight="1" x14ac:dyDescent="0.2">
      <c r="C396" s="563"/>
      <c r="D396" s="563"/>
      <c r="E396" s="563"/>
      <c r="F396" s="563"/>
      <c r="G396" s="563"/>
      <c r="H396" s="563"/>
      <c r="I396" s="563"/>
      <c r="J396" s="563"/>
      <c r="K396" s="563"/>
      <c r="L396" s="563"/>
      <c r="M396" s="563"/>
      <c r="N396" s="563"/>
      <c r="O396" s="563"/>
      <c r="P396" s="563"/>
    </row>
    <row r="397" spans="1:41" ht="15" customHeight="1" x14ac:dyDescent="0.2">
      <c r="C397" s="563"/>
      <c r="D397" s="563"/>
      <c r="E397" s="563"/>
      <c r="F397" s="563"/>
      <c r="G397" s="563"/>
      <c r="H397" s="563"/>
      <c r="I397" s="563"/>
      <c r="J397" s="563"/>
      <c r="K397" s="563"/>
      <c r="L397" s="563"/>
      <c r="M397" s="563"/>
      <c r="N397" s="563"/>
      <c r="O397" s="563"/>
      <c r="P397" s="563"/>
    </row>
    <row r="398" spans="1:41" ht="15" customHeight="1" x14ac:dyDescent="0.2">
      <c r="C398" s="563"/>
      <c r="D398" s="563"/>
      <c r="E398" s="563"/>
      <c r="F398" s="563"/>
      <c r="G398" s="563"/>
      <c r="H398" s="563"/>
      <c r="I398" s="563"/>
      <c r="J398" s="563"/>
      <c r="K398" s="563"/>
      <c r="L398" s="563"/>
      <c r="M398" s="563"/>
      <c r="N398" s="563"/>
      <c r="O398" s="563"/>
      <c r="P398" s="563"/>
    </row>
    <row r="399" spans="1:41" ht="15" customHeight="1" x14ac:dyDescent="0.2">
      <c r="C399" s="563"/>
      <c r="D399" s="563"/>
      <c r="E399" s="563"/>
      <c r="F399" s="563"/>
      <c r="G399" s="563"/>
      <c r="H399" s="563"/>
      <c r="I399" s="563"/>
      <c r="J399" s="563"/>
      <c r="K399" s="563"/>
      <c r="L399" s="563"/>
      <c r="M399" s="563"/>
      <c r="N399" s="563"/>
      <c r="O399" s="563"/>
      <c r="P399" s="563"/>
    </row>
    <row r="400" spans="1:41" ht="15" customHeight="1" x14ac:dyDescent="0.2">
      <c r="C400" s="563"/>
      <c r="D400" s="563"/>
      <c r="E400" s="563"/>
      <c r="F400" s="563"/>
      <c r="G400" s="563"/>
      <c r="H400" s="563"/>
      <c r="I400" s="563"/>
      <c r="J400" s="563"/>
      <c r="K400" s="563"/>
      <c r="L400" s="563"/>
      <c r="M400" s="563"/>
      <c r="N400" s="563"/>
      <c r="O400" s="563"/>
      <c r="P400" s="563"/>
    </row>
    <row r="401" spans="3:16" ht="15" customHeight="1" x14ac:dyDescent="0.2">
      <c r="C401" s="563"/>
      <c r="D401" s="563"/>
      <c r="E401" s="563"/>
      <c r="F401" s="563"/>
      <c r="G401" s="563"/>
      <c r="H401" s="563"/>
      <c r="I401" s="563"/>
      <c r="J401" s="563"/>
      <c r="K401" s="563"/>
      <c r="L401" s="563"/>
      <c r="M401" s="563"/>
      <c r="N401" s="563"/>
      <c r="O401" s="563"/>
      <c r="P401" s="563"/>
    </row>
    <row r="402" spans="3:16" ht="15" customHeight="1" x14ac:dyDescent="0.2">
      <c r="C402" s="563"/>
      <c r="D402" s="563"/>
      <c r="E402" s="563"/>
      <c r="F402" s="563"/>
      <c r="G402" s="563"/>
      <c r="H402" s="563"/>
      <c r="I402" s="563"/>
      <c r="J402" s="563"/>
      <c r="K402" s="563"/>
      <c r="L402" s="563"/>
      <c r="M402" s="563"/>
      <c r="N402" s="563"/>
      <c r="O402" s="563"/>
      <c r="P402" s="563"/>
    </row>
    <row r="403" spans="3:16" ht="15" customHeight="1" x14ac:dyDescent="0.2">
      <c r="C403" s="563"/>
      <c r="D403" s="563"/>
      <c r="E403" s="563"/>
      <c r="F403" s="563"/>
      <c r="G403" s="563"/>
      <c r="H403" s="563"/>
      <c r="I403" s="563"/>
      <c r="J403" s="563"/>
      <c r="K403" s="563"/>
      <c r="L403" s="563"/>
      <c r="M403" s="563"/>
      <c r="N403" s="563"/>
      <c r="O403" s="563"/>
      <c r="P403" s="563"/>
    </row>
    <row r="404" spans="3:16" ht="15" customHeight="1" x14ac:dyDescent="0.2">
      <c r="C404" s="563"/>
      <c r="D404" s="563"/>
      <c r="E404" s="563"/>
      <c r="F404" s="563"/>
      <c r="G404" s="563"/>
      <c r="H404" s="563"/>
      <c r="I404" s="563"/>
      <c r="J404" s="563"/>
      <c r="K404" s="563"/>
      <c r="L404" s="563"/>
      <c r="M404" s="563"/>
      <c r="N404" s="563"/>
      <c r="O404" s="563"/>
      <c r="P404" s="563"/>
    </row>
    <row r="405" spans="3:16" ht="15" customHeight="1" x14ac:dyDescent="0.2">
      <c r="C405" s="563"/>
      <c r="D405" s="563"/>
      <c r="E405" s="563"/>
      <c r="F405" s="563"/>
      <c r="G405" s="563"/>
      <c r="H405" s="563"/>
      <c r="I405" s="563"/>
      <c r="J405" s="563"/>
      <c r="K405" s="563"/>
      <c r="L405" s="563"/>
      <c r="M405" s="563"/>
      <c r="N405" s="563"/>
      <c r="O405" s="563"/>
      <c r="P405" s="563"/>
    </row>
    <row r="406" spans="3:16" ht="15" customHeight="1" x14ac:dyDescent="0.2">
      <c r="C406" s="563"/>
      <c r="D406" s="563"/>
      <c r="E406" s="563"/>
      <c r="F406" s="563"/>
      <c r="G406" s="563"/>
      <c r="H406" s="563"/>
      <c r="I406" s="563"/>
      <c r="J406" s="563"/>
      <c r="K406" s="563"/>
      <c r="L406" s="563"/>
      <c r="M406" s="563"/>
      <c r="N406" s="563"/>
      <c r="O406" s="563"/>
      <c r="P406" s="563"/>
    </row>
    <row r="407" spans="3:16" ht="15" customHeight="1" x14ac:dyDescent="0.2">
      <c r="C407" s="563"/>
      <c r="D407" s="563"/>
      <c r="E407" s="563"/>
      <c r="F407" s="563"/>
      <c r="G407" s="563"/>
      <c r="H407" s="563"/>
      <c r="I407" s="563"/>
      <c r="J407" s="563"/>
      <c r="K407" s="563"/>
      <c r="L407" s="563"/>
      <c r="M407" s="563"/>
      <c r="N407" s="563"/>
      <c r="O407" s="563"/>
      <c r="P407" s="563"/>
    </row>
    <row r="408" spans="3:16" ht="15" customHeight="1" x14ac:dyDescent="0.2">
      <c r="C408" s="563"/>
      <c r="D408" s="563"/>
      <c r="E408" s="563"/>
      <c r="F408" s="563"/>
      <c r="G408" s="563"/>
      <c r="H408" s="563"/>
      <c r="I408" s="563"/>
      <c r="J408" s="563"/>
      <c r="K408" s="563"/>
      <c r="L408" s="563"/>
      <c r="M408" s="563"/>
      <c r="N408" s="563"/>
      <c r="O408" s="563"/>
      <c r="P408" s="563"/>
    </row>
    <row r="409" spans="3:16" ht="15" customHeight="1" x14ac:dyDescent="0.2">
      <c r="C409" s="563"/>
      <c r="D409" s="563"/>
      <c r="E409" s="563"/>
      <c r="F409" s="563"/>
      <c r="G409" s="563"/>
      <c r="H409" s="563"/>
      <c r="I409" s="563"/>
      <c r="J409" s="563"/>
      <c r="K409" s="563"/>
      <c r="L409" s="563"/>
      <c r="M409" s="563"/>
      <c r="N409" s="563"/>
      <c r="O409" s="563"/>
      <c r="P409" s="563"/>
    </row>
    <row r="410" spans="3:16" ht="15" customHeight="1" x14ac:dyDescent="0.2">
      <c r="C410" s="563"/>
      <c r="D410" s="563"/>
      <c r="E410" s="563"/>
      <c r="F410" s="563"/>
      <c r="G410" s="563"/>
      <c r="H410" s="563"/>
      <c r="I410" s="563"/>
      <c r="J410" s="563"/>
      <c r="K410" s="563"/>
      <c r="L410" s="563"/>
      <c r="M410" s="563"/>
      <c r="N410" s="563"/>
      <c r="O410" s="563"/>
      <c r="P410" s="563"/>
    </row>
    <row r="411" spans="3:16" ht="15" customHeight="1" x14ac:dyDescent="0.2">
      <c r="C411" s="563"/>
      <c r="D411" s="563"/>
      <c r="E411" s="563"/>
      <c r="F411" s="563"/>
      <c r="G411" s="563"/>
      <c r="H411" s="563"/>
      <c r="I411" s="563"/>
      <c r="J411" s="563"/>
      <c r="K411" s="563"/>
      <c r="L411" s="563"/>
      <c r="M411" s="563"/>
      <c r="N411" s="563"/>
      <c r="O411" s="563"/>
      <c r="P411" s="563"/>
    </row>
    <row r="412" spans="3:16" ht="15" customHeight="1" x14ac:dyDescent="0.2">
      <c r="C412" s="563"/>
      <c r="D412" s="563"/>
      <c r="E412" s="563"/>
      <c r="F412" s="563"/>
      <c r="G412" s="563"/>
      <c r="H412" s="563"/>
      <c r="I412" s="563"/>
      <c r="J412" s="563"/>
      <c r="K412" s="563"/>
      <c r="L412" s="563"/>
      <c r="M412" s="563"/>
      <c r="N412" s="563"/>
      <c r="O412" s="563"/>
      <c r="P412" s="563"/>
    </row>
    <row r="413" spans="3:16" ht="15" customHeight="1" x14ac:dyDescent="0.2">
      <c r="C413" s="563"/>
      <c r="D413" s="563"/>
      <c r="E413" s="563"/>
      <c r="F413" s="563"/>
      <c r="G413" s="563"/>
      <c r="H413" s="563"/>
      <c r="I413" s="563"/>
      <c r="J413" s="563"/>
      <c r="K413" s="563"/>
      <c r="L413" s="563"/>
      <c r="M413" s="563"/>
      <c r="N413" s="563"/>
      <c r="O413" s="563"/>
      <c r="P413" s="563"/>
    </row>
    <row r="414" spans="3:16" ht="15" customHeight="1" x14ac:dyDescent="0.2">
      <c r="C414" s="563"/>
      <c r="D414" s="563"/>
      <c r="E414" s="563"/>
      <c r="F414" s="563"/>
      <c r="G414" s="563"/>
      <c r="H414" s="563"/>
      <c r="I414" s="563"/>
      <c r="J414" s="563"/>
      <c r="K414" s="563"/>
      <c r="L414" s="563"/>
      <c r="M414" s="563"/>
      <c r="N414" s="563"/>
      <c r="O414" s="563"/>
      <c r="P414" s="563"/>
    </row>
    <row r="415" spans="3:16" ht="15" customHeight="1" x14ac:dyDescent="0.2">
      <c r="C415" s="563"/>
      <c r="D415" s="563"/>
      <c r="E415" s="563"/>
      <c r="F415" s="563"/>
      <c r="G415" s="563"/>
      <c r="H415" s="563"/>
      <c r="I415" s="563"/>
      <c r="J415" s="563"/>
      <c r="K415" s="563"/>
      <c r="L415" s="563"/>
      <c r="M415" s="563"/>
      <c r="N415" s="563"/>
      <c r="O415" s="563"/>
      <c r="P415" s="563"/>
    </row>
    <row r="416" spans="3:16" ht="15" customHeight="1" x14ac:dyDescent="0.2">
      <c r="C416" s="563"/>
      <c r="D416" s="563"/>
      <c r="E416" s="563"/>
      <c r="F416" s="563"/>
      <c r="G416" s="563"/>
      <c r="H416" s="563"/>
      <c r="I416" s="563"/>
      <c r="J416" s="563"/>
      <c r="K416" s="563"/>
      <c r="L416" s="563"/>
      <c r="M416" s="563"/>
      <c r="N416" s="563"/>
      <c r="O416" s="563"/>
      <c r="P416" s="563"/>
    </row>
    <row r="417" spans="3:16" ht="15" customHeight="1" x14ac:dyDescent="0.2">
      <c r="C417" s="563"/>
      <c r="D417" s="563"/>
      <c r="E417" s="563"/>
      <c r="F417" s="563"/>
      <c r="G417" s="563"/>
      <c r="H417" s="563"/>
      <c r="I417" s="563"/>
      <c r="J417" s="563"/>
      <c r="K417" s="563"/>
      <c r="L417" s="563"/>
      <c r="M417" s="563"/>
      <c r="N417" s="563"/>
      <c r="O417" s="563"/>
      <c r="P417" s="563"/>
    </row>
    <row r="418" spans="3:16" ht="15" customHeight="1" x14ac:dyDescent="0.2">
      <c r="C418" s="563"/>
      <c r="D418" s="563"/>
      <c r="E418" s="563"/>
      <c r="F418" s="563"/>
      <c r="G418" s="563"/>
      <c r="H418" s="563"/>
      <c r="I418" s="563"/>
      <c r="J418" s="563"/>
      <c r="K418" s="563"/>
      <c r="L418" s="563"/>
      <c r="M418" s="563"/>
      <c r="N418" s="563"/>
      <c r="O418" s="563"/>
      <c r="P418" s="563"/>
    </row>
    <row r="419" spans="3:16" ht="15" customHeight="1" x14ac:dyDescent="0.2">
      <c r="C419" s="563"/>
      <c r="D419" s="563"/>
      <c r="E419" s="563"/>
      <c r="F419" s="563"/>
      <c r="G419" s="563"/>
      <c r="H419" s="563"/>
      <c r="I419" s="563"/>
      <c r="J419" s="563"/>
      <c r="K419" s="563"/>
      <c r="L419" s="563"/>
      <c r="M419" s="563"/>
      <c r="N419" s="563"/>
      <c r="O419" s="563"/>
      <c r="P419" s="563"/>
    </row>
    <row r="420" spans="3:16" ht="15" customHeight="1" x14ac:dyDescent="0.2">
      <c r="C420" s="563"/>
      <c r="D420" s="563"/>
      <c r="E420" s="563"/>
      <c r="F420" s="563"/>
      <c r="G420" s="563"/>
      <c r="H420" s="563"/>
      <c r="I420" s="563"/>
      <c r="J420" s="563"/>
      <c r="K420" s="563"/>
      <c r="L420" s="563"/>
      <c r="M420" s="563"/>
      <c r="N420" s="563"/>
      <c r="O420" s="563"/>
      <c r="P420" s="563"/>
    </row>
    <row r="421" spans="3:16" ht="15" customHeight="1" x14ac:dyDescent="0.2">
      <c r="C421" s="563"/>
      <c r="D421" s="563"/>
      <c r="E421" s="563"/>
      <c r="F421" s="563"/>
      <c r="G421" s="563"/>
      <c r="H421" s="563"/>
      <c r="I421" s="563"/>
      <c r="J421" s="563"/>
      <c r="K421" s="563"/>
      <c r="L421" s="563"/>
      <c r="M421" s="563"/>
      <c r="N421" s="563"/>
      <c r="O421" s="563"/>
      <c r="P421" s="563"/>
    </row>
    <row r="422" spans="3:16" ht="15" customHeight="1" x14ac:dyDescent="0.2">
      <c r="C422" s="563"/>
      <c r="D422" s="563"/>
      <c r="E422" s="563"/>
      <c r="F422" s="563"/>
      <c r="G422" s="563"/>
      <c r="H422" s="563"/>
      <c r="I422" s="563"/>
      <c r="J422" s="563"/>
      <c r="K422" s="563"/>
      <c r="L422" s="563"/>
      <c r="M422" s="563"/>
      <c r="N422" s="563"/>
      <c r="O422" s="563"/>
      <c r="P422" s="563"/>
    </row>
    <row r="423" spans="3:16" ht="15" customHeight="1" x14ac:dyDescent="0.2">
      <c r="C423" s="563"/>
      <c r="D423" s="563"/>
      <c r="E423" s="563"/>
      <c r="F423" s="563"/>
      <c r="G423" s="563"/>
      <c r="H423" s="563"/>
      <c r="I423" s="563"/>
      <c r="J423" s="563"/>
      <c r="K423" s="563"/>
      <c r="L423" s="563"/>
      <c r="M423" s="563"/>
      <c r="N423" s="563"/>
      <c r="O423" s="563"/>
      <c r="P423" s="563"/>
    </row>
    <row r="424" spans="3:16" ht="15" customHeight="1" x14ac:dyDescent="0.2">
      <c r="C424" s="563"/>
      <c r="D424" s="563"/>
      <c r="E424" s="563"/>
      <c r="F424" s="563"/>
      <c r="G424" s="563"/>
      <c r="H424" s="563"/>
      <c r="I424" s="563"/>
      <c r="J424" s="563"/>
      <c r="K424" s="563"/>
      <c r="L424" s="563"/>
      <c r="M424" s="563"/>
      <c r="N424" s="563"/>
      <c r="O424" s="563"/>
      <c r="P424" s="563"/>
    </row>
    <row r="425" spans="3:16" ht="15" customHeight="1" x14ac:dyDescent="0.2">
      <c r="C425" s="563"/>
      <c r="D425" s="563"/>
      <c r="E425" s="563"/>
      <c r="F425" s="563"/>
      <c r="G425" s="563"/>
      <c r="H425" s="563"/>
      <c r="I425" s="563"/>
      <c r="J425" s="563"/>
      <c r="K425" s="563"/>
      <c r="L425" s="563"/>
      <c r="M425" s="563"/>
      <c r="N425" s="563"/>
      <c r="O425" s="563"/>
      <c r="P425" s="563"/>
    </row>
    <row r="426" spans="3:16" ht="15" customHeight="1" x14ac:dyDescent="0.2">
      <c r="C426" s="563"/>
      <c r="D426" s="563"/>
      <c r="E426" s="563"/>
      <c r="F426" s="563"/>
      <c r="G426" s="563"/>
      <c r="H426" s="563"/>
      <c r="I426" s="563"/>
      <c r="J426" s="563"/>
      <c r="K426" s="563"/>
      <c r="L426" s="563"/>
      <c r="M426" s="563"/>
      <c r="N426" s="563"/>
      <c r="O426" s="563"/>
      <c r="P426" s="563"/>
    </row>
    <row r="427" spans="3:16" ht="15" customHeight="1" x14ac:dyDescent="0.2">
      <c r="C427" s="563"/>
      <c r="D427" s="563"/>
      <c r="E427" s="563"/>
      <c r="F427" s="563"/>
      <c r="G427" s="563"/>
      <c r="H427" s="563"/>
      <c r="I427" s="563"/>
      <c r="J427" s="563"/>
      <c r="K427" s="563"/>
      <c r="L427" s="563"/>
      <c r="M427" s="563"/>
      <c r="N427" s="563"/>
      <c r="O427" s="563"/>
      <c r="P427" s="563"/>
    </row>
    <row r="428" spans="3:16" ht="15" customHeight="1" x14ac:dyDescent="0.2">
      <c r="C428" s="563"/>
      <c r="D428" s="563"/>
      <c r="E428" s="563"/>
      <c r="F428" s="563"/>
      <c r="G428" s="563"/>
      <c r="H428" s="563"/>
      <c r="I428" s="563"/>
      <c r="J428" s="563"/>
      <c r="K428" s="563"/>
      <c r="L428" s="563"/>
      <c r="M428" s="563"/>
      <c r="N428" s="563"/>
      <c r="O428" s="563"/>
      <c r="P428" s="563"/>
    </row>
    <row r="429" spans="3:16" ht="15" customHeight="1" x14ac:dyDescent="0.2">
      <c r="C429" s="563"/>
      <c r="D429" s="563"/>
      <c r="E429" s="563"/>
      <c r="F429" s="563"/>
      <c r="G429" s="563"/>
      <c r="H429" s="563"/>
      <c r="I429" s="563"/>
      <c r="J429" s="563"/>
      <c r="K429" s="563"/>
      <c r="L429" s="563"/>
      <c r="M429" s="563"/>
      <c r="N429" s="563"/>
      <c r="O429" s="563"/>
      <c r="P429" s="563"/>
    </row>
    <row r="430" spans="3:16" ht="15" customHeight="1" x14ac:dyDescent="0.2">
      <c r="C430" s="563"/>
      <c r="D430" s="563"/>
      <c r="E430" s="563"/>
      <c r="F430" s="563"/>
      <c r="G430" s="563"/>
      <c r="H430" s="563"/>
      <c r="I430" s="563"/>
      <c r="J430" s="563"/>
      <c r="K430" s="563"/>
      <c r="L430" s="563"/>
      <c r="M430" s="563"/>
      <c r="N430" s="563"/>
      <c r="O430" s="563"/>
      <c r="P430" s="563"/>
    </row>
    <row r="431" spans="3:16" ht="15" customHeight="1" x14ac:dyDescent="0.2">
      <c r="C431" s="563"/>
      <c r="D431" s="563"/>
      <c r="E431" s="563"/>
      <c r="F431" s="563"/>
      <c r="G431" s="563"/>
      <c r="H431" s="563"/>
      <c r="I431" s="563"/>
      <c r="J431" s="563"/>
      <c r="K431" s="563"/>
      <c r="L431" s="563"/>
      <c r="M431" s="563"/>
      <c r="N431" s="563"/>
      <c r="O431" s="563"/>
      <c r="P431" s="563"/>
    </row>
    <row r="432" spans="3:16" ht="15" customHeight="1" x14ac:dyDescent="0.2">
      <c r="C432" s="563"/>
      <c r="D432" s="563"/>
      <c r="E432" s="563"/>
      <c r="F432" s="563"/>
      <c r="G432" s="563"/>
      <c r="H432" s="563"/>
      <c r="I432" s="563"/>
      <c r="J432" s="563"/>
      <c r="K432" s="563"/>
      <c r="L432" s="563"/>
      <c r="M432" s="563"/>
      <c r="N432" s="563"/>
      <c r="O432" s="563"/>
      <c r="P432" s="563"/>
    </row>
    <row r="433" spans="3:16" ht="15" customHeight="1" x14ac:dyDescent="0.2">
      <c r="C433" s="563"/>
      <c r="D433" s="563"/>
      <c r="E433" s="563"/>
      <c r="F433" s="563"/>
      <c r="G433" s="563"/>
      <c r="H433" s="563"/>
      <c r="I433" s="563"/>
      <c r="J433" s="563"/>
      <c r="K433" s="563"/>
      <c r="L433" s="563"/>
      <c r="M433" s="563"/>
      <c r="N433" s="563"/>
      <c r="O433" s="563"/>
      <c r="P433" s="563"/>
    </row>
    <row r="434" spans="3:16" ht="15" customHeight="1" x14ac:dyDescent="0.2">
      <c r="C434" s="563"/>
      <c r="D434" s="563"/>
      <c r="E434" s="563"/>
      <c r="F434" s="563"/>
      <c r="G434" s="563"/>
      <c r="H434" s="563"/>
      <c r="I434" s="563"/>
      <c r="J434" s="563"/>
      <c r="K434" s="563"/>
      <c r="L434" s="563"/>
      <c r="M434" s="563"/>
      <c r="N434" s="563"/>
      <c r="O434" s="563"/>
      <c r="P434" s="563"/>
    </row>
    <row r="435" spans="3:16" ht="15" customHeight="1" x14ac:dyDescent="0.2">
      <c r="C435" s="563"/>
      <c r="D435" s="563"/>
      <c r="E435" s="563"/>
      <c r="F435" s="563"/>
      <c r="G435" s="563"/>
      <c r="H435" s="563"/>
      <c r="I435" s="563"/>
      <c r="J435" s="563"/>
      <c r="K435" s="563"/>
      <c r="L435" s="563"/>
      <c r="M435" s="563"/>
      <c r="N435" s="563"/>
      <c r="O435" s="563"/>
      <c r="P435" s="563"/>
    </row>
    <row r="436" spans="3:16" ht="15" customHeight="1" x14ac:dyDescent="0.2">
      <c r="C436" s="563"/>
      <c r="D436" s="563"/>
      <c r="E436" s="563"/>
      <c r="F436" s="563"/>
      <c r="G436" s="563"/>
      <c r="H436" s="563"/>
      <c r="I436" s="563"/>
      <c r="J436" s="563"/>
      <c r="K436" s="563"/>
      <c r="L436" s="563"/>
      <c r="M436" s="563"/>
      <c r="N436" s="563"/>
      <c r="O436" s="563"/>
      <c r="P436" s="563"/>
    </row>
    <row r="437" spans="3:16" ht="15" customHeight="1" x14ac:dyDescent="0.2">
      <c r="C437" s="563"/>
      <c r="D437" s="563"/>
      <c r="E437" s="563"/>
      <c r="F437" s="563"/>
      <c r="G437" s="563"/>
      <c r="H437" s="563"/>
      <c r="I437" s="563"/>
      <c r="J437" s="563"/>
      <c r="K437" s="563"/>
      <c r="L437" s="563"/>
      <c r="M437" s="563"/>
      <c r="N437" s="563"/>
      <c r="O437" s="563"/>
      <c r="P437" s="563"/>
    </row>
    <row r="438" spans="3:16" ht="15" customHeight="1" x14ac:dyDescent="0.2">
      <c r="C438" s="563"/>
      <c r="D438" s="563"/>
      <c r="E438" s="563"/>
      <c r="F438" s="563"/>
      <c r="G438" s="563"/>
      <c r="H438" s="563"/>
      <c r="I438" s="563"/>
      <c r="J438" s="563"/>
      <c r="K438" s="563"/>
      <c r="L438" s="563"/>
      <c r="M438" s="563"/>
      <c r="N438" s="563"/>
      <c r="O438" s="563"/>
      <c r="P438" s="563"/>
    </row>
    <row r="439" spans="3:16" ht="15" customHeight="1" x14ac:dyDescent="0.2">
      <c r="C439" s="563"/>
      <c r="D439" s="563"/>
      <c r="E439" s="563"/>
      <c r="F439" s="563"/>
      <c r="G439" s="563"/>
      <c r="H439" s="563"/>
      <c r="I439" s="563"/>
      <c r="J439" s="563"/>
      <c r="K439" s="563"/>
      <c r="L439" s="563"/>
      <c r="M439" s="563"/>
      <c r="N439" s="563"/>
      <c r="O439" s="563"/>
      <c r="P439" s="563"/>
    </row>
    <row r="440" spans="3:16" ht="15" customHeight="1" x14ac:dyDescent="0.2">
      <c r="C440" s="563"/>
      <c r="D440" s="563"/>
      <c r="E440" s="563"/>
      <c r="F440" s="563"/>
      <c r="G440" s="563"/>
      <c r="H440" s="563"/>
      <c r="I440" s="563"/>
      <c r="J440" s="563"/>
      <c r="K440" s="563"/>
      <c r="L440" s="563"/>
      <c r="M440" s="563"/>
      <c r="N440" s="563"/>
      <c r="O440" s="563"/>
      <c r="P440" s="563"/>
    </row>
    <row r="441" spans="3:16" ht="15" customHeight="1" x14ac:dyDescent="0.2">
      <c r="C441" s="563"/>
      <c r="D441" s="563"/>
      <c r="E441" s="563"/>
      <c r="F441" s="563"/>
      <c r="G441" s="563"/>
      <c r="H441" s="563"/>
      <c r="I441" s="563"/>
      <c r="J441" s="563"/>
      <c r="K441" s="563"/>
      <c r="L441" s="563"/>
      <c r="M441" s="563"/>
      <c r="N441" s="563"/>
      <c r="O441" s="563"/>
      <c r="P441" s="563"/>
    </row>
    <row r="442" spans="3:16" ht="15" customHeight="1" x14ac:dyDescent="0.2">
      <c r="C442" s="563"/>
      <c r="D442" s="563"/>
      <c r="E442" s="563"/>
      <c r="F442" s="563"/>
      <c r="G442" s="563"/>
      <c r="H442" s="563"/>
      <c r="I442" s="563"/>
      <c r="J442" s="563"/>
      <c r="K442" s="563"/>
      <c r="L442" s="563"/>
      <c r="M442" s="563"/>
      <c r="N442" s="563"/>
      <c r="O442" s="563"/>
      <c r="P442" s="563"/>
    </row>
    <row r="443" spans="3:16" ht="15" customHeight="1" x14ac:dyDescent="0.2">
      <c r="C443" s="563"/>
      <c r="D443" s="563"/>
      <c r="E443" s="563"/>
      <c r="F443" s="563"/>
      <c r="G443" s="563"/>
      <c r="H443" s="563"/>
      <c r="I443" s="563"/>
      <c r="J443" s="563"/>
      <c r="K443" s="563"/>
      <c r="L443" s="563"/>
      <c r="M443" s="563"/>
      <c r="N443" s="563"/>
      <c r="O443" s="563"/>
      <c r="P443" s="563"/>
    </row>
    <row r="444" spans="3:16" ht="15" customHeight="1" x14ac:dyDescent="0.2">
      <c r="C444" s="563"/>
      <c r="D444" s="563"/>
      <c r="E444" s="563"/>
      <c r="F444" s="563"/>
      <c r="G444" s="563"/>
      <c r="H444" s="563"/>
      <c r="I444" s="563"/>
      <c r="J444" s="563"/>
      <c r="K444" s="563"/>
      <c r="L444" s="563"/>
      <c r="M444" s="563"/>
      <c r="N444" s="563"/>
      <c r="O444" s="563"/>
      <c r="P444" s="563"/>
    </row>
    <row r="445" spans="3:16" ht="15" customHeight="1" x14ac:dyDescent="0.2">
      <c r="C445" s="563"/>
      <c r="D445" s="563"/>
      <c r="E445" s="563"/>
      <c r="F445" s="563"/>
      <c r="G445" s="563"/>
      <c r="H445" s="563"/>
      <c r="I445" s="563"/>
      <c r="J445" s="563"/>
      <c r="K445" s="563"/>
      <c r="L445" s="563"/>
      <c r="M445" s="563"/>
      <c r="N445" s="563"/>
      <c r="O445" s="563"/>
      <c r="P445" s="563"/>
    </row>
    <row r="446" spans="3:16" ht="15" customHeight="1" x14ac:dyDescent="0.2">
      <c r="C446" s="563"/>
      <c r="D446" s="563"/>
      <c r="E446" s="563"/>
      <c r="F446" s="563"/>
      <c r="G446" s="563"/>
      <c r="H446" s="563"/>
      <c r="I446" s="563"/>
      <c r="J446" s="563"/>
      <c r="K446" s="563"/>
      <c r="L446" s="563"/>
      <c r="M446" s="563"/>
      <c r="N446" s="563"/>
      <c r="O446" s="563"/>
      <c r="P446" s="563"/>
    </row>
    <row r="447" spans="3:16" ht="15" customHeight="1" x14ac:dyDescent="0.2">
      <c r="C447" s="563"/>
      <c r="D447" s="563"/>
      <c r="E447" s="563"/>
      <c r="F447" s="563"/>
      <c r="G447" s="563"/>
      <c r="H447" s="563"/>
      <c r="I447" s="563"/>
      <c r="J447" s="563"/>
      <c r="K447" s="563"/>
      <c r="L447" s="563"/>
      <c r="M447" s="563"/>
      <c r="N447" s="563"/>
      <c r="O447" s="563"/>
      <c r="P447" s="563"/>
    </row>
    <row r="448" spans="3:16" ht="15" customHeight="1" x14ac:dyDescent="0.2">
      <c r="C448" s="563"/>
      <c r="D448" s="563"/>
      <c r="E448" s="563"/>
      <c r="F448" s="563"/>
      <c r="G448" s="563"/>
      <c r="H448" s="563"/>
      <c r="I448" s="563"/>
      <c r="J448" s="563"/>
      <c r="K448" s="563"/>
      <c r="L448" s="563"/>
      <c r="M448" s="563"/>
      <c r="N448" s="563"/>
      <c r="O448" s="563"/>
      <c r="P448" s="563"/>
    </row>
    <row r="449" spans="3:16" ht="15" customHeight="1" x14ac:dyDescent="0.2">
      <c r="C449" s="563"/>
      <c r="D449" s="563"/>
      <c r="E449" s="563"/>
      <c r="F449" s="563"/>
      <c r="G449" s="563"/>
      <c r="H449" s="563"/>
      <c r="I449" s="563"/>
      <c r="J449" s="563"/>
      <c r="K449" s="563"/>
      <c r="L449" s="563"/>
      <c r="M449" s="563"/>
      <c r="N449" s="563"/>
      <c r="O449" s="563"/>
      <c r="P449" s="563"/>
    </row>
    <row r="450" spans="3:16" ht="15" customHeight="1" x14ac:dyDescent="0.2">
      <c r="C450" s="563"/>
      <c r="D450" s="563"/>
      <c r="E450" s="563"/>
      <c r="F450" s="563"/>
      <c r="G450" s="563"/>
      <c r="H450" s="563"/>
      <c r="I450" s="563"/>
      <c r="J450" s="563"/>
      <c r="K450" s="563"/>
      <c r="L450" s="563"/>
      <c r="M450" s="563"/>
      <c r="N450" s="563"/>
      <c r="O450" s="563"/>
      <c r="P450" s="563"/>
    </row>
    <row r="451" spans="3:16" ht="15" customHeight="1" x14ac:dyDescent="0.2">
      <c r="C451" s="563"/>
      <c r="D451" s="563"/>
      <c r="E451" s="563"/>
      <c r="F451" s="563"/>
      <c r="G451" s="563"/>
      <c r="H451" s="563"/>
      <c r="I451" s="563"/>
      <c r="J451" s="563"/>
      <c r="K451" s="563"/>
      <c r="L451" s="563"/>
      <c r="M451" s="563"/>
      <c r="N451" s="563"/>
      <c r="O451" s="563"/>
      <c r="P451" s="563"/>
    </row>
    <row r="452" spans="3:16" ht="15" customHeight="1" x14ac:dyDescent="0.2">
      <c r="C452" s="563"/>
      <c r="D452" s="563"/>
      <c r="E452" s="563"/>
      <c r="F452" s="563"/>
      <c r="G452" s="563"/>
      <c r="H452" s="563"/>
      <c r="I452" s="563"/>
      <c r="J452" s="563"/>
      <c r="K452" s="563"/>
      <c r="L452" s="563"/>
      <c r="M452" s="563"/>
      <c r="N452" s="563"/>
      <c r="O452" s="563"/>
      <c r="P452" s="563"/>
    </row>
    <row r="453" spans="3:16" ht="15" customHeight="1" x14ac:dyDescent="0.2">
      <c r="C453" s="563"/>
      <c r="D453" s="563"/>
      <c r="E453" s="563"/>
      <c r="F453" s="563"/>
      <c r="G453" s="563"/>
      <c r="H453" s="563"/>
      <c r="I453" s="563"/>
      <c r="J453" s="563"/>
      <c r="K453" s="563"/>
      <c r="L453" s="563"/>
      <c r="M453" s="563"/>
      <c r="N453" s="563"/>
      <c r="O453" s="563"/>
      <c r="P453" s="563"/>
    </row>
    <row r="454" spans="3:16" ht="15" customHeight="1" x14ac:dyDescent="0.2">
      <c r="C454" s="563"/>
      <c r="D454" s="563"/>
      <c r="E454" s="563"/>
      <c r="F454" s="563"/>
      <c r="G454" s="563"/>
      <c r="H454" s="563"/>
      <c r="I454" s="563"/>
      <c r="J454" s="563"/>
      <c r="K454" s="563"/>
      <c r="L454" s="563"/>
      <c r="M454" s="563"/>
      <c r="N454" s="563"/>
      <c r="O454" s="563"/>
      <c r="P454" s="563"/>
    </row>
    <row r="455" spans="3:16" ht="15" customHeight="1" x14ac:dyDescent="0.2">
      <c r="C455" s="563"/>
      <c r="D455" s="563"/>
      <c r="E455" s="563"/>
      <c r="F455" s="563"/>
      <c r="G455" s="563"/>
      <c r="H455" s="563"/>
      <c r="I455" s="563"/>
      <c r="J455" s="563"/>
      <c r="K455" s="563"/>
      <c r="L455" s="563"/>
      <c r="M455" s="563"/>
      <c r="N455" s="563"/>
      <c r="O455" s="563"/>
      <c r="P455" s="563"/>
    </row>
    <row r="456" spans="3:16" ht="15" customHeight="1" x14ac:dyDescent="0.2">
      <c r="C456" s="563"/>
      <c r="D456" s="563"/>
      <c r="E456" s="563"/>
      <c r="F456" s="563"/>
      <c r="G456" s="563"/>
      <c r="H456" s="563"/>
      <c r="I456" s="563"/>
      <c r="J456" s="563"/>
      <c r="K456" s="563"/>
      <c r="L456" s="563"/>
      <c r="M456" s="563"/>
      <c r="N456" s="563"/>
      <c r="O456" s="563"/>
      <c r="P456" s="563"/>
    </row>
    <row r="457" spans="3:16" ht="15" customHeight="1" x14ac:dyDescent="0.2">
      <c r="C457" s="563"/>
      <c r="D457" s="563"/>
      <c r="E457" s="563"/>
      <c r="F457" s="563"/>
      <c r="G457" s="563"/>
      <c r="H457" s="563"/>
      <c r="I457" s="563"/>
      <c r="J457" s="563"/>
      <c r="K457" s="563"/>
      <c r="L457" s="563"/>
      <c r="M457" s="563"/>
      <c r="N457" s="563"/>
      <c r="O457" s="563"/>
      <c r="P457" s="563"/>
    </row>
    <row r="458" spans="3:16" ht="15" customHeight="1" x14ac:dyDescent="0.2">
      <c r="C458" s="563"/>
      <c r="D458" s="563"/>
      <c r="E458" s="563"/>
      <c r="F458" s="563"/>
      <c r="G458" s="563"/>
      <c r="H458" s="563"/>
      <c r="I458" s="563"/>
      <c r="J458" s="563"/>
      <c r="K458" s="563"/>
      <c r="L458" s="563"/>
      <c r="M458" s="563"/>
      <c r="N458" s="563"/>
      <c r="O458" s="563"/>
      <c r="P458" s="563"/>
    </row>
    <row r="459" spans="3:16" ht="15" customHeight="1" x14ac:dyDescent="0.2">
      <c r="C459" s="563"/>
      <c r="D459" s="563"/>
      <c r="E459" s="563"/>
      <c r="F459" s="563"/>
      <c r="G459" s="563"/>
      <c r="H459" s="563"/>
      <c r="I459" s="563"/>
      <c r="J459" s="563"/>
      <c r="K459" s="563"/>
      <c r="L459" s="563"/>
      <c r="M459" s="563"/>
      <c r="N459" s="563"/>
      <c r="O459" s="563"/>
      <c r="P459" s="563"/>
    </row>
    <row r="460" spans="3:16" ht="15" customHeight="1" x14ac:dyDescent="0.2">
      <c r="C460" s="563"/>
      <c r="D460" s="563"/>
      <c r="E460" s="563"/>
      <c r="F460" s="563"/>
      <c r="G460" s="563"/>
      <c r="H460" s="563"/>
      <c r="I460" s="563"/>
      <c r="J460" s="563"/>
      <c r="K460" s="563"/>
      <c r="L460" s="563"/>
      <c r="M460" s="563"/>
      <c r="N460" s="563"/>
      <c r="O460" s="563"/>
      <c r="P460" s="563"/>
    </row>
    <row r="461" spans="3:16" ht="15" customHeight="1" x14ac:dyDescent="0.2">
      <c r="C461" s="563"/>
      <c r="D461" s="563"/>
      <c r="E461" s="563"/>
      <c r="F461" s="563"/>
      <c r="G461" s="563"/>
      <c r="H461" s="563"/>
      <c r="I461" s="563"/>
      <c r="J461" s="563"/>
      <c r="K461" s="563"/>
      <c r="L461" s="563"/>
      <c r="M461" s="563"/>
      <c r="N461" s="563"/>
      <c r="O461" s="563"/>
      <c r="P461" s="563"/>
    </row>
    <row r="462" spans="3:16" ht="15" customHeight="1" x14ac:dyDescent="0.2">
      <c r="C462" s="563"/>
      <c r="D462" s="563"/>
      <c r="E462" s="563"/>
      <c r="F462" s="563"/>
      <c r="G462" s="563"/>
      <c r="H462" s="563"/>
      <c r="I462" s="563"/>
      <c r="J462" s="563"/>
      <c r="K462" s="563"/>
      <c r="L462" s="563"/>
      <c r="M462" s="563"/>
      <c r="N462" s="563"/>
      <c r="O462" s="563"/>
      <c r="P462" s="563"/>
    </row>
    <row r="463" spans="3:16" ht="15" customHeight="1" x14ac:dyDescent="0.2">
      <c r="C463" s="563"/>
      <c r="D463" s="563"/>
      <c r="E463" s="563"/>
      <c r="F463" s="563"/>
      <c r="G463" s="563"/>
      <c r="H463" s="563"/>
      <c r="I463" s="563"/>
      <c r="J463" s="563"/>
      <c r="K463" s="563"/>
      <c r="L463" s="563"/>
      <c r="M463" s="563"/>
      <c r="N463" s="563"/>
      <c r="O463" s="563"/>
      <c r="P463" s="563"/>
    </row>
    <row r="464" spans="3:16" ht="15" customHeight="1" x14ac:dyDescent="0.2">
      <c r="C464" s="563"/>
      <c r="D464" s="563"/>
      <c r="E464" s="563"/>
      <c r="F464" s="563"/>
      <c r="G464" s="563"/>
      <c r="H464" s="563"/>
      <c r="I464" s="563"/>
      <c r="J464" s="563"/>
      <c r="K464" s="563"/>
      <c r="L464" s="563"/>
      <c r="M464" s="563"/>
      <c r="N464" s="563"/>
      <c r="O464" s="563"/>
      <c r="P464" s="563"/>
    </row>
    <row r="465" spans="3:16" ht="15" customHeight="1" x14ac:dyDescent="0.2">
      <c r="C465" s="563"/>
      <c r="D465" s="563"/>
      <c r="E465" s="563"/>
      <c r="F465" s="563"/>
      <c r="G465" s="563"/>
      <c r="H465" s="563"/>
      <c r="I465" s="563"/>
      <c r="J465" s="563"/>
      <c r="K465" s="563"/>
      <c r="L465" s="563"/>
      <c r="M465" s="563"/>
      <c r="N465" s="563"/>
      <c r="O465" s="563"/>
      <c r="P465" s="563"/>
    </row>
    <row r="466" spans="3:16" ht="15" customHeight="1" x14ac:dyDescent="0.2">
      <c r="C466" s="563"/>
      <c r="D466" s="563"/>
      <c r="E466" s="563"/>
      <c r="F466" s="563"/>
      <c r="G466" s="563"/>
      <c r="H466" s="563"/>
      <c r="I466" s="563"/>
      <c r="J466" s="563"/>
      <c r="K466" s="563"/>
      <c r="L466" s="563"/>
      <c r="M466" s="563"/>
      <c r="N466" s="563"/>
      <c r="O466" s="563"/>
      <c r="P466" s="563"/>
    </row>
    <row r="467" spans="3:16" ht="15" customHeight="1" x14ac:dyDescent="0.2">
      <c r="C467" s="563"/>
      <c r="D467" s="563"/>
      <c r="E467" s="563"/>
      <c r="F467" s="563"/>
      <c r="G467" s="563"/>
      <c r="H467" s="563"/>
      <c r="I467" s="563"/>
      <c r="J467" s="563"/>
      <c r="K467" s="563"/>
      <c r="L467" s="563"/>
      <c r="M467" s="563"/>
      <c r="N467" s="563"/>
      <c r="O467" s="563"/>
      <c r="P467" s="563"/>
    </row>
    <row r="468" spans="3:16" ht="15" customHeight="1" x14ac:dyDescent="0.2">
      <c r="C468" s="563"/>
      <c r="D468" s="563"/>
      <c r="E468" s="563"/>
      <c r="F468" s="563"/>
      <c r="G468" s="563"/>
      <c r="H468" s="563"/>
      <c r="I468" s="563"/>
      <c r="J468" s="563"/>
      <c r="K468" s="563"/>
      <c r="L468" s="563"/>
      <c r="M468" s="563"/>
      <c r="N468" s="563"/>
      <c r="O468" s="563"/>
      <c r="P468" s="563"/>
    </row>
    <row r="469" spans="3:16" ht="15" customHeight="1" x14ac:dyDescent="0.2">
      <c r="C469" s="563"/>
      <c r="D469" s="563"/>
      <c r="E469" s="563"/>
      <c r="F469" s="563"/>
      <c r="G469" s="563"/>
      <c r="H469" s="563"/>
      <c r="I469" s="563"/>
      <c r="J469" s="563"/>
      <c r="K469" s="563"/>
      <c r="L469" s="563"/>
      <c r="M469" s="563"/>
      <c r="N469" s="563"/>
      <c r="O469" s="563"/>
      <c r="P469" s="563"/>
    </row>
    <row r="470" spans="3:16" x14ac:dyDescent="0.2">
      <c r="C470" s="563"/>
      <c r="D470" s="563"/>
      <c r="E470" s="563"/>
      <c r="F470" s="563"/>
      <c r="G470" s="563"/>
      <c r="H470" s="563"/>
      <c r="I470" s="563"/>
      <c r="J470" s="563"/>
      <c r="K470" s="563"/>
      <c r="L470" s="563"/>
      <c r="M470" s="563"/>
      <c r="N470" s="563"/>
      <c r="O470" s="563"/>
      <c r="P470" s="563"/>
    </row>
    <row r="471" spans="3:16" x14ac:dyDescent="0.2">
      <c r="C471" s="563"/>
      <c r="D471" s="563"/>
      <c r="E471" s="563"/>
      <c r="F471" s="563"/>
      <c r="G471" s="563"/>
      <c r="H471" s="563"/>
      <c r="I471" s="563"/>
      <c r="J471" s="563"/>
      <c r="K471" s="563"/>
      <c r="L471" s="563"/>
      <c r="M471" s="563"/>
      <c r="N471" s="563"/>
      <c r="O471" s="563"/>
      <c r="P471" s="563"/>
    </row>
    <row r="472" spans="3:16" x14ac:dyDescent="0.2">
      <c r="C472" s="563"/>
      <c r="D472" s="563"/>
      <c r="E472" s="563"/>
      <c r="F472" s="563"/>
      <c r="G472" s="563"/>
      <c r="H472" s="563"/>
      <c r="I472" s="563"/>
      <c r="J472" s="563"/>
      <c r="K472" s="563"/>
      <c r="L472" s="563"/>
      <c r="M472" s="563"/>
      <c r="N472" s="563"/>
      <c r="O472" s="563"/>
      <c r="P472" s="563"/>
    </row>
    <row r="473" spans="3:16" x14ac:dyDescent="0.2">
      <c r="C473" s="563"/>
      <c r="D473" s="563"/>
      <c r="E473" s="563"/>
      <c r="F473" s="563"/>
      <c r="G473" s="563"/>
      <c r="H473" s="563"/>
      <c r="I473" s="563"/>
      <c r="J473" s="563"/>
      <c r="K473" s="563"/>
      <c r="L473" s="563"/>
      <c r="M473" s="563"/>
      <c r="N473" s="563"/>
      <c r="O473" s="563"/>
      <c r="P473" s="563"/>
    </row>
    <row r="474" spans="3:16" x14ac:dyDescent="0.2">
      <c r="C474" s="563"/>
      <c r="D474" s="563"/>
      <c r="E474" s="563"/>
      <c r="F474" s="563"/>
      <c r="G474" s="563"/>
      <c r="H474" s="563"/>
      <c r="I474" s="563"/>
      <c r="J474" s="563"/>
      <c r="K474" s="563"/>
      <c r="L474" s="563"/>
      <c r="M474" s="563"/>
      <c r="N474" s="563"/>
      <c r="O474" s="563"/>
      <c r="P474" s="563"/>
    </row>
    <row r="475" spans="3:16" x14ac:dyDescent="0.2">
      <c r="C475" s="563"/>
      <c r="D475" s="563"/>
      <c r="E475" s="563"/>
      <c r="F475" s="563"/>
      <c r="G475" s="563"/>
      <c r="H475" s="563"/>
      <c r="I475" s="563"/>
      <c r="J475" s="563"/>
      <c r="K475" s="563"/>
      <c r="L475" s="563"/>
      <c r="M475" s="563"/>
      <c r="N475" s="563"/>
      <c r="O475" s="563"/>
      <c r="P475" s="563"/>
    </row>
    <row r="476" spans="3:16" x14ac:dyDescent="0.2">
      <c r="C476" s="563"/>
      <c r="D476" s="563"/>
      <c r="E476" s="563"/>
      <c r="F476" s="563"/>
      <c r="G476" s="563"/>
      <c r="H476" s="563"/>
      <c r="I476" s="563"/>
      <c r="J476" s="563"/>
      <c r="K476" s="563"/>
      <c r="L476" s="563"/>
      <c r="M476" s="563"/>
      <c r="N476" s="563"/>
      <c r="O476" s="563"/>
      <c r="P476" s="563"/>
    </row>
    <row r="477" spans="3:16" x14ac:dyDescent="0.2">
      <c r="C477" s="563"/>
      <c r="D477" s="563"/>
      <c r="E477" s="563"/>
      <c r="F477" s="563"/>
      <c r="G477" s="563"/>
      <c r="H477" s="563"/>
      <c r="I477" s="563"/>
      <c r="J477" s="563"/>
      <c r="K477" s="563"/>
      <c r="L477" s="563"/>
      <c r="M477" s="563"/>
      <c r="N477" s="563"/>
      <c r="O477" s="563"/>
      <c r="P477" s="563"/>
    </row>
    <row r="478" spans="3:16" x14ac:dyDescent="0.2">
      <c r="C478" s="563"/>
      <c r="D478" s="563"/>
      <c r="E478" s="563"/>
      <c r="F478" s="563"/>
      <c r="G478" s="563"/>
      <c r="H478" s="563"/>
      <c r="I478" s="563"/>
      <c r="J478" s="563"/>
      <c r="K478" s="563"/>
      <c r="L478" s="563"/>
      <c r="M478" s="563"/>
      <c r="N478" s="563"/>
      <c r="O478" s="563"/>
      <c r="P478" s="563"/>
    </row>
    <row r="479" spans="3:16" x14ac:dyDescent="0.2">
      <c r="C479" s="563"/>
      <c r="D479" s="563"/>
      <c r="E479" s="563"/>
      <c r="F479" s="563"/>
      <c r="G479" s="563"/>
      <c r="H479" s="563"/>
      <c r="I479" s="563"/>
      <c r="J479" s="563"/>
      <c r="K479" s="563"/>
      <c r="L479" s="563"/>
      <c r="M479" s="563"/>
      <c r="N479" s="563"/>
      <c r="O479" s="563"/>
      <c r="P479" s="563"/>
    </row>
    <row r="480" spans="3:16" x14ac:dyDescent="0.2">
      <c r="C480" s="563"/>
      <c r="D480" s="563"/>
      <c r="E480" s="563"/>
      <c r="F480" s="563"/>
      <c r="G480" s="563"/>
      <c r="H480" s="563"/>
      <c r="I480" s="563"/>
      <c r="J480" s="563"/>
      <c r="K480" s="563"/>
      <c r="L480" s="563"/>
      <c r="M480" s="563"/>
      <c r="N480" s="563"/>
      <c r="O480" s="563"/>
      <c r="P480" s="563"/>
    </row>
    <row r="481" spans="3:16" x14ac:dyDescent="0.2">
      <c r="C481" s="563"/>
      <c r="D481" s="563"/>
      <c r="E481" s="563"/>
      <c r="F481" s="563"/>
      <c r="G481" s="563"/>
      <c r="H481" s="563"/>
      <c r="I481" s="563"/>
      <c r="J481" s="563"/>
      <c r="K481" s="563"/>
      <c r="L481" s="563"/>
      <c r="M481" s="563"/>
      <c r="N481" s="563"/>
      <c r="O481" s="563"/>
      <c r="P481" s="563"/>
    </row>
    <row r="482" spans="3:16" x14ac:dyDescent="0.2">
      <c r="C482" s="563"/>
      <c r="D482" s="563"/>
      <c r="E482" s="563"/>
      <c r="F482" s="563"/>
      <c r="G482" s="563"/>
      <c r="H482" s="563"/>
      <c r="I482" s="563"/>
      <c r="J482" s="563"/>
      <c r="K482" s="563"/>
      <c r="L482" s="563"/>
      <c r="M482" s="578"/>
      <c r="N482" s="563"/>
      <c r="O482" s="563"/>
      <c r="P482" s="563"/>
    </row>
    <row r="483" spans="3:16" x14ac:dyDescent="0.2">
      <c r="C483" s="563"/>
      <c r="D483" s="563"/>
      <c r="E483" s="563"/>
      <c r="F483" s="563"/>
      <c r="G483" s="563"/>
      <c r="H483" s="563"/>
      <c r="I483" s="563"/>
      <c r="J483" s="563"/>
      <c r="K483" s="563"/>
      <c r="L483" s="563"/>
      <c r="M483" s="578"/>
      <c r="N483" s="563"/>
      <c r="O483" s="563"/>
      <c r="P483" s="563"/>
    </row>
    <row r="484" spans="3:16" x14ac:dyDescent="0.2">
      <c r="C484" s="563"/>
      <c r="D484" s="563"/>
      <c r="E484" s="563"/>
      <c r="F484" s="563"/>
      <c r="G484" s="563"/>
      <c r="H484" s="563"/>
      <c r="I484" s="563"/>
      <c r="J484" s="563"/>
      <c r="K484" s="563"/>
      <c r="L484" s="563"/>
      <c r="M484" s="578"/>
      <c r="N484" s="563"/>
      <c r="O484" s="563"/>
      <c r="P484" s="563"/>
    </row>
    <row r="485" spans="3:16" x14ac:dyDescent="0.2">
      <c r="C485" s="563"/>
      <c r="D485" s="563"/>
      <c r="E485" s="563"/>
      <c r="F485" s="563"/>
      <c r="G485" s="563"/>
      <c r="H485" s="563"/>
      <c r="I485" s="563"/>
      <c r="J485" s="563"/>
      <c r="K485" s="563"/>
      <c r="L485" s="563"/>
      <c r="M485" s="578"/>
      <c r="N485" s="563"/>
      <c r="O485" s="563"/>
      <c r="P485" s="563"/>
    </row>
    <row r="486" spans="3:16" x14ac:dyDescent="0.2">
      <c r="C486" s="563"/>
      <c r="D486" s="563"/>
      <c r="E486" s="563"/>
      <c r="F486" s="563"/>
      <c r="G486" s="563"/>
      <c r="H486" s="563"/>
      <c r="I486" s="563"/>
      <c r="J486" s="563"/>
      <c r="K486" s="563"/>
      <c r="L486" s="563"/>
      <c r="M486" s="578"/>
      <c r="N486" s="563"/>
      <c r="O486" s="563"/>
      <c r="P486" s="563"/>
    </row>
    <row r="487" spans="3:16" x14ac:dyDescent="0.2">
      <c r="C487" s="563"/>
      <c r="D487" s="563"/>
      <c r="E487" s="563"/>
      <c r="F487" s="563"/>
      <c r="G487" s="563"/>
      <c r="H487" s="563"/>
      <c r="I487" s="563"/>
      <c r="J487" s="563"/>
      <c r="K487" s="563"/>
      <c r="L487" s="563"/>
      <c r="M487" s="578"/>
      <c r="N487" s="563"/>
      <c r="O487" s="563"/>
      <c r="P487" s="563"/>
    </row>
    <row r="488" spans="3:16" x14ac:dyDescent="0.2">
      <c r="C488" s="563"/>
      <c r="D488" s="563"/>
      <c r="E488" s="563"/>
      <c r="F488" s="563"/>
      <c r="G488" s="563"/>
      <c r="H488" s="563"/>
      <c r="I488" s="563"/>
      <c r="J488" s="563"/>
      <c r="K488" s="563"/>
      <c r="L488" s="563"/>
      <c r="M488" s="578"/>
      <c r="N488" s="563"/>
      <c r="O488" s="563"/>
      <c r="P488" s="563"/>
    </row>
    <row r="489" spans="3:16" x14ac:dyDescent="0.2">
      <c r="C489" s="563"/>
      <c r="D489" s="563"/>
      <c r="E489" s="563"/>
      <c r="F489" s="563"/>
      <c r="G489" s="563"/>
      <c r="H489" s="563"/>
      <c r="I489" s="563"/>
      <c r="J489" s="563"/>
      <c r="K489" s="563"/>
      <c r="L489" s="563"/>
      <c r="M489" s="578"/>
      <c r="N489" s="563"/>
      <c r="O489" s="563"/>
      <c r="P489" s="563"/>
    </row>
    <row r="490" spans="3:16" x14ac:dyDescent="0.2">
      <c r="C490" s="563"/>
      <c r="D490" s="563"/>
      <c r="E490" s="563"/>
      <c r="F490" s="563"/>
      <c r="G490" s="563"/>
      <c r="H490" s="563"/>
      <c r="I490" s="563"/>
      <c r="J490" s="563"/>
      <c r="K490" s="563"/>
      <c r="L490" s="563"/>
      <c r="M490" s="578"/>
      <c r="N490" s="563"/>
      <c r="O490" s="563"/>
      <c r="P490" s="563"/>
    </row>
    <row r="491" spans="3:16" x14ac:dyDescent="0.2">
      <c r="C491" s="563"/>
      <c r="D491" s="563"/>
      <c r="E491" s="563"/>
      <c r="F491" s="563"/>
      <c r="G491" s="563"/>
      <c r="H491" s="563"/>
      <c r="I491" s="563"/>
      <c r="J491" s="563"/>
      <c r="K491" s="563"/>
      <c r="L491" s="563"/>
      <c r="M491" s="578"/>
      <c r="N491" s="563"/>
      <c r="O491" s="563"/>
      <c r="P491" s="563"/>
    </row>
    <row r="492" spans="3:16" x14ac:dyDescent="0.2">
      <c r="C492" s="563"/>
      <c r="D492" s="563"/>
      <c r="E492" s="563"/>
      <c r="F492" s="563"/>
      <c r="G492" s="563"/>
      <c r="H492" s="563"/>
      <c r="I492" s="563"/>
      <c r="J492" s="563"/>
      <c r="K492" s="563"/>
      <c r="L492" s="563"/>
      <c r="M492" s="578"/>
      <c r="N492" s="563"/>
      <c r="O492" s="563"/>
      <c r="P492" s="563"/>
    </row>
    <row r="493" spans="3:16" x14ac:dyDescent="0.2">
      <c r="C493" s="563"/>
      <c r="D493" s="563"/>
      <c r="E493" s="563"/>
      <c r="F493" s="563"/>
      <c r="G493" s="563"/>
      <c r="H493" s="563"/>
      <c r="I493" s="563"/>
      <c r="J493" s="563"/>
      <c r="K493" s="563"/>
      <c r="L493" s="563"/>
      <c r="M493" s="578"/>
      <c r="N493" s="563"/>
      <c r="O493" s="563"/>
      <c r="P493" s="563"/>
    </row>
    <row r="494" spans="3:16" x14ac:dyDescent="0.2">
      <c r="C494" s="563"/>
      <c r="D494" s="563"/>
      <c r="E494" s="563"/>
      <c r="F494" s="563"/>
      <c r="G494" s="563"/>
      <c r="H494" s="563"/>
      <c r="I494" s="563"/>
      <c r="J494" s="563"/>
      <c r="K494" s="563"/>
      <c r="L494" s="563"/>
      <c r="M494" s="578"/>
      <c r="N494" s="563"/>
      <c r="O494" s="563"/>
      <c r="P494" s="563"/>
    </row>
    <row r="495" spans="3:16" x14ac:dyDescent="0.2">
      <c r="C495" s="563"/>
      <c r="D495" s="563"/>
      <c r="E495" s="563"/>
      <c r="F495" s="563"/>
      <c r="G495" s="563"/>
      <c r="H495" s="563"/>
      <c r="I495" s="563"/>
      <c r="J495" s="563"/>
      <c r="K495" s="563"/>
      <c r="L495" s="563"/>
      <c r="M495" s="578"/>
      <c r="N495" s="563"/>
      <c r="O495" s="563"/>
      <c r="P495" s="563"/>
    </row>
    <row r="496" spans="3:16" x14ac:dyDescent="0.2">
      <c r="C496" s="563"/>
      <c r="D496" s="563"/>
      <c r="E496" s="563"/>
      <c r="F496" s="563"/>
      <c r="G496" s="563"/>
      <c r="H496" s="563"/>
      <c r="I496" s="563"/>
      <c r="J496" s="563"/>
      <c r="K496" s="563"/>
      <c r="L496" s="563"/>
      <c r="M496" s="578"/>
      <c r="N496" s="563"/>
      <c r="O496" s="563"/>
      <c r="P496" s="563"/>
    </row>
    <row r="497" spans="3:16" x14ac:dyDescent="0.2">
      <c r="C497" s="563"/>
      <c r="D497" s="563"/>
      <c r="E497" s="563"/>
      <c r="F497" s="563"/>
      <c r="G497" s="563"/>
      <c r="H497" s="563"/>
      <c r="I497" s="563"/>
      <c r="J497" s="563"/>
      <c r="K497" s="563"/>
      <c r="L497" s="563"/>
      <c r="M497" s="578"/>
      <c r="N497" s="563"/>
      <c r="O497" s="563"/>
      <c r="P497" s="563"/>
    </row>
    <row r="498" spans="3:16" x14ac:dyDescent="0.2">
      <c r="C498" s="563"/>
      <c r="D498" s="563"/>
      <c r="E498" s="563"/>
      <c r="F498" s="563"/>
      <c r="G498" s="563"/>
      <c r="H498" s="563"/>
      <c r="I498" s="563"/>
      <c r="J498" s="563"/>
      <c r="K498" s="563"/>
      <c r="L498" s="563"/>
      <c r="M498" s="578"/>
      <c r="N498" s="563"/>
      <c r="O498" s="563"/>
      <c r="P498" s="563"/>
    </row>
    <row r="499" spans="3:16" x14ac:dyDescent="0.2">
      <c r="C499" s="563"/>
      <c r="D499" s="563"/>
      <c r="E499" s="563"/>
      <c r="F499" s="563"/>
      <c r="G499" s="563"/>
      <c r="H499" s="563"/>
      <c r="I499" s="563"/>
      <c r="J499" s="563"/>
      <c r="K499" s="563"/>
      <c r="L499" s="563"/>
      <c r="M499" s="578"/>
      <c r="N499" s="563"/>
      <c r="O499" s="563"/>
      <c r="P499" s="563"/>
    </row>
    <row r="500" spans="3:16" x14ac:dyDescent="0.2">
      <c r="C500" s="563"/>
      <c r="D500" s="563"/>
      <c r="E500" s="563"/>
      <c r="F500" s="563"/>
      <c r="G500" s="563"/>
      <c r="H500" s="563"/>
      <c r="I500" s="563"/>
      <c r="J500" s="563"/>
      <c r="K500" s="563"/>
      <c r="L500" s="563"/>
      <c r="M500" s="578"/>
      <c r="N500" s="563"/>
      <c r="O500" s="563"/>
      <c r="P500" s="563"/>
    </row>
    <row r="501" spans="3:16" x14ac:dyDescent="0.2">
      <c r="C501" s="563"/>
      <c r="D501" s="563"/>
      <c r="E501" s="563"/>
      <c r="F501" s="563"/>
      <c r="G501" s="563"/>
      <c r="H501" s="563"/>
      <c r="I501" s="563"/>
      <c r="J501" s="563"/>
      <c r="K501" s="563"/>
      <c r="L501" s="563"/>
      <c r="M501" s="578"/>
      <c r="N501" s="563"/>
      <c r="O501" s="563"/>
      <c r="P501" s="563"/>
    </row>
    <row r="502" spans="3:16" x14ac:dyDescent="0.2">
      <c r="C502" s="563"/>
      <c r="D502" s="563"/>
      <c r="E502" s="563"/>
      <c r="F502" s="563"/>
      <c r="G502" s="563"/>
      <c r="H502" s="563"/>
      <c r="I502" s="563"/>
      <c r="J502" s="563"/>
      <c r="K502" s="563"/>
      <c r="L502" s="563"/>
      <c r="M502" s="578"/>
      <c r="N502" s="563"/>
      <c r="O502" s="563"/>
      <c r="P502" s="563"/>
    </row>
    <row r="503" spans="3:16" x14ac:dyDescent="0.2">
      <c r="C503" s="563"/>
      <c r="D503" s="563"/>
      <c r="E503" s="563"/>
      <c r="F503" s="563"/>
      <c r="G503" s="563"/>
      <c r="H503" s="563"/>
      <c r="I503" s="563"/>
      <c r="J503" s="563"/>
      <c r="K503" s="563"/>
      <c r="L503" s="563"/>
      <c r="M503" s="578"/>
      <c r="N503" s="563"/>
      <c r="O503" s="563"/>
      <c r="P503" s="563"/>
    </row>
    <row r="504" spans="3:16" x14ac:dyDescent="0.2">
      <c r="C504" s="563"/>
      <c r="D504" s="563"/>
      <c r="E504" s="563"/>
      <c r="F504" s="563"/>
      <c r="G504" s="563"/>
      <c r="H504" s="563"/>
      <c r="I504" s="563"/>
      <c r="J504" s="563"/>
      <c r="K504" s="563"/>
      <c r="L504" s="563"/>
      <c r="M504" s="578"/>
      <c r="N504" s="563"/>
      <c r="O504" s="563"/>
      <c r="P504" s="563"/>
    </row>
    <row r="505" spans="3:16" x14ac:dyDescent="0.2">
      <c r="C505" s="563"/>
      <c r="D505" s="563"/>
      <c r="E505" s="563"/>
      <c r="F505" s="563"/>
      <c r="G505" s="563"/>
      <c r="H505" s="563"/>
      <c r="I505" s="563"/>
      <c r="J505" s="563"/>
      <c r="K505" s="563"/>
      <c r="L505" s="563"/>
      <c r="M505" s="578"/>
      <c r="N505" s="563"/>
      <c r="O505" s="563"/>
      <c r="P505" s="563"/>
    </row>
    <row r="506" spans="3:16" x14ac:dyDescent="0.2">
      <c r="C506" s="563"/>
      <c r="D506" s="563"/>
      <c r="E506" s="563"/>
      <c r="F506" s="563"/>
      <c r="G506" s="563"/>
      <c r="H506" s="563"/>
      <c r="I506" s="563"/>
      <c r="J506" s="563"/>
      <c r="K506" s="563"/>
      <c r="L506" s="563"/>
      <c r="M506" s="578"/>
      <c r="N506" s="563"/>
      <c r="O506" s="563"/>
      <c r="P506" s="563"/>
    </row>
    <row r="507" spans="3:16" x14ac:dyDescent="0.2">
      <c r="C507" s="563"/>
      <c r="D507" s="563"/>
      <c r="E507" s="563"/>
      <c r="F507" s="563"/>
      <c r="G507" s="563"/>
      <c r="H507" s="563"/>
      <c r="I507" s="563"/>
      <c r="J507" s="563"/>
      <c r="K507" s="563"/>
      <c r="L507" s="563"/>
      <c r="M507" s="578"/>
      <c r="N507" s="563"/>
      <c r="O507" s="563"/>
      <c r="P507" s="563"/>
    </row>
    <row r="508" spans="3:16" x14ac:dyDescent="0.2">
      <c r="C508" s="563"/>
      <c r="D508" s="563"/>
      <c r="E508" s="563"/>
      <c r="F508" s="563"/>
      <c r="G508" s="563"/>
      <c r="H508" s="563"/>
      <c r="I508" s="563"/>
      <c r="J508" s="563"/>
      <c r="K508" s="563"/>
      <c r="L508" s="563"/>
      <c r="M508" s="578"/>
      <c r="N508" s="563"/>
      <c r="O508" s="563"/>
      <c r="P508" s="563"/>
    </row>
    <row r="509" spans="3:16" x14ac:dyDescent="0.2">
      <c r="C509" s="563"/>
      <c r="D509" s="563"/>
      <c r="E509" s="563"/>
      <c r="F509" s="563"/>
      <c r="G509" s="563"/>
      <c r="H509" s="563"/>
      <c r="I509" s="563"/>
      <c r="J509" s="563"/>
      <c r="K509" s="563"/>
      <c r="L509" s="563"/>
      <c r="M509" s="578"/>
      <c r="N509" s="563"/>
      <c r="O509" s="563"/>
      <c r="P509" s="563"/>
    </row>
    <row r="510" spans="3:16" x14ac:dyDescent="0.2">
      <c r="C510" s="563"/>
      <c r="D510" s="563"/>
      <c r="E510" s="563"/>
      <c r="F510" s="563"/>
      <c r="G510" s="563"/>
      <c r="H510" s="563"/>
      <c r="I510" s="563"/>
      <c r="J510" s="563"/>
      <c r="K510" s="563"/>
      <c r="L510" s="563"/>
      <c r="M510" s="578"/>
      <c r="N510" s="563"/>
      <c r="O510" s="563"/>
      <c r="P510" s="563"/>
    </row>
    <row r="511" spans="3:16" x14ac:dyDescent="0.2">
      <c r="C511" s="563"/>
      <c r="D511" s="563"/>
      <c r="E511" s="563"/>
      <c r="F511" s="563"/>
      <c r="G511" s="563"/>
      <c r="H511" s="563"/>
      <c r="I511" s="563"/>
      <c r="J511" s="563"/>
      <c r="K511" s="563"/>
      <c r="L511" s="563"/>
      <c r="M511" s="578"/>
      <c r="N511" s="563"/>
      <c r="O511" s="563"/>
      <c r="P511" s="563"/>
    </row>
    <row r="512" spans="3:16" x14ac:dyDescent="0.2">
      <c r="C512" s="563"/>
      <c r="D512" s="563"/>
      <c r="E512" s="563"/>
      <c r="F512" s="563"/>
      <c r="G512" s="563"/>
      <c r="H512" s="563"/>
      <c r="I512" s="563"/>
      <c r="J512" s="563"/>
      <c r="K512" s="563"/>
      <c r="L512" s="563"/>
      <c r="M512" s="578"/>
      <c r="N512" s="563"/>
      <c r="O512" s="563"/>
      <c r="P512" s="563"/>
    </row>
    <row r="513" spans="3:16" x14ac:dyDescent="0.2">
      <c r="C513" s="563"/>
      <c r="D513" s="563"/>
      <c r="E513" s="563"/>
      <c r="F513" s="563"/>
      <c r="G513" s="563"/>
      <c r="H513" s="563"/>
      <c r="I513" s="563"/>
      <c r="J513" s="563"/>
      <c r="K513" s="563"/>
      <c r="L513" s="563"/>
      <c r="M513" s="578"/>
      <c r="N513" s="563"/>
      <c r="O513" s="563"/>
      <c r="P513" s="563"/>
    </row>
    <row r="514" spans="3:16" x14ac:dyDescent="0.2">
      <c r="C514" s="563"/>
      <c r="D514" s="563"/>
      <c r="E514" s="563"/>
      <c r="F514" s="563"/>
      <c r="G514" s="563"/>
      <c r="H514" s="563"/>
      <c r="I514" s="563"/>
      <c r="J514" s="563"/>
      <c r="K514" s="563"/>
      <c r="L514" s="563"/>
      <c r="M514" s="578"/>
      <c r="N514" s="563"/>
      <c r="O514" s="563"/>
      <c r="P514" s="563"/>
    </row>
    <row r="515" spans="3:16" x14ac:dyDescent="0.2">
      <c r="C515" s="563"/>
      <c r="D515" s="563"/>
      <c r="E515" s="563"/>
      <c r="F515" s="563"/>
      <c r="G515" s="563"/>
      <c r="H515" s="563"/>
      <c r="I515" s="563"/>
      <c r="J515" s="563"/>
      <c r="K515" s="563"/>
      <c r="L515" s="563"/>
      <c r="M515" s="578"/>
      <c r="N515" s="563"/>
      <c r="O515" s="563"/>
      <c r="P515" s="563"/>
    </row>
    <row r="516" spans="3:16" x14ac:dyDescent="0.2">
      <c r="C516" s="563"/>
      <c r="D516" s="563"/>
      <c r="E516" s="563"/>
      <c r="F516" s="563"/>
      <c r="G516" s="563"/>
      <c r="H516" s="563"/>
      <c r="I516" s="563"/>
      <c r="J516" s="563"/>
      <c r="K516" s="563"/>
      <c r="L516" s="563"/>
      <c r="M516" s="578"/>
      <c r="N516" s="563"/>
      <c r="O516" s="563"/>
      <c r="P516" s="563"/>
    </row>
    <row r="517" spans="3:16" x14ac:dyDescent="0.2">
      <c r="C517" s="563"/>
      <c r="D517" s="563"/>
      <c r="E517" s="563"/>
      <c r="F517" s="563"/>
      <c r="G517" s="563"/>
      <c r="H517" s="563"/>
      <c r="I517" s="563"/>
      <c r="J517" s="563"/>
      <c r="K517" s="563"/>
      <c r="L517" s="563"/>
      <c r="M517" s="578"/>
      <c r="N517" s="563"/>
      <c r="O517" s="563"/>
      <c r="P517" s="563"/>
    </row>
    <row r="518" spans="3:16" x14ac:dyDescent="0.2">
      <c r="C518" s="563"/>
      <c r="D518" s="563"/>
      <c r="E518" s="563"/>
      <c r="F518" s="563"/>
      <c r="G518" s="563"/>
      <c r="H518" s="563"/>
      <c r="I518" s="563"/>
      <c r="J518" s="563"/>
      <c r="K518" s="563"/>
      <c r="L518" s="563"/>
      <c r="M518" s="578"/>
      <c r="N518" s="563"/>
      <c r="O518" s="563"/>
      <c r="P518" s="563"/>
    </row>
    <row r="519" spans="3:16" x14ac:dyDescent="0.2">
      <c r="C519" s="563"/>
      <c r="D519" s="563"/>
      <c r="E519" s="563"/>
      <c r="F519" s="563"/>
      <c r="G519" s="563"/>
      <c r="H519" s="563"/>
      <c r="I519" s="563"/>
      <c r="J519" s="563"/>
      <c r="K519" s="563"/>
      <c r="L519" s="563"/>
      <c r="M519" s="578"/>
      <c r="N519" s="563"/>
      <c r="O519" s="563"/>
      <c r="P519" s="563"/>
    </row>
    <row r="520" spans="3:16" x14ac:dyDescent="0.2">
      <c r="C520" s="563"/>
      <c r="D520" s="563"/>
      <c r="E520" s="563"/>
      <c r="F520" s="563"/>
      <c r="G520" s="563"/>
      <c r="H520" s="563"/>
      <c r="I520" s="563"/>
      <c r="J520" s="563"/>
      <c r="K520" s="563"/>
      <c r="L520" s="563"/>
      <c r="M520" s="578"/>
      <c r="N520" s="563"/>
      <c r="O520" s="563"/>
      <c r="P520" s="563"/>
    </row>
    <row r="521" spans="3:16" x14ac:dyDescent="0.2">
      <c r="C521" s="563"/>
      <c r="D521" s="563"/>
      <c r="E521" s="563"/>
      <c r="F521" s="563"/>
      <c r="G521" s="563"/>
      <c r="H521" s="563"/>
      <c r="I521" s="563"/>
      <c r="J521" s="563"/>
      <c r="K521" s="563"/>
      <c r="L521" s="563"/>
      <c r="M521" s="578"/>
      <c r="N521" s="563"/>
      <c r="O521" s="563"/>
      <c r="P521" s="563"/>
    </row>
    <row r="522" spans="3:16" x14ac:dyDescent="0.2">
      <c r="C522" s="563"/>
      <c r="D522" s="563"/>
      <c r="E522" s="563"/>
      <c r="F522" s="563"/>
      <c r="G522" s="563"/>
      <c r="H522" s="563"/>
      <c r="I522" s="563"/>
      <c r="J522" s="563"/>
      <c r="K522" s="563"/>
      <c r="L522" s="563"/>
      <c r="M522" s="578"/>
      <c r="N522" s="563"/>
      <c r="O522" s="563"/>
      <c r="P522" s="563"/>
    </row>
    <row r="523" spans="3:16" x14ac:dyDescent="0.2">
      <c r="C523" s="563"/>
      <c r="D523" s="563"/>
      <c r="E523" s="563"/>
      <c r="F523" s="563"/>
      <c r="G523" s="563"/>
      <c r="H523" s="563"/>
      <c r="I523" s="563"/>
      <c r="J523" s="563"/>
      <c r="K523" s="563"/>
      <c r="L523" s="563"/>
      <c r="M523" s="578"/>
      <c r="N523" s="563"/>
      <c r="O523" s="563"/>
      <c r="P523" s="563"/>
    </row>
    <row r="524" spans="3:16" x14ac:dyDescent="0.2">
      <c r="C524" s="563"/>
      <c r="D524" s="563"/>
      <c r="E524" s="563"/>
      <c r="F524" s="563"/>
      <c r="G524" s="563"/>
      <c r="H524" s="563"/>
      <c r="I524" s="563"/>
      <c r="J524" s="563"/>
      <c r="K524" s="563"/>
      <c r="L524" s="563"/>
      <c r="M524" s="578"/>
      <c r="N524" s="563"/>
      <c r="O524" s="563"/>
      <c r="P524" s="563"/>
    </row>
    <row r="525" spans="3:16" x14ac:dyDescent="0.2">
      <c r="C525" s="563"/>
      <c r="D525" s="563"/>
      <c r="E525" s="563"/>
      <c r="F525" s="563"/>
      <c r="G525" s="563"/>
      <c r="H525" s="563"/>
      <c r="I525" s="563"/>
      <c r="J525" s="563"/>
      <c r="K525" s="563"/>
      <c r="L525" s="563"/>
      <c r="M525" s="578"/>
      <c r="N525" s="563"/>
      <c r="O525" s="563"/>
      <c r="P525" s="563"/>
    </row>
    <row r="526" spans="3:16" x14ac:dyDescent="0.2">
      <c r="C526" s="563"/>
      <c r="D526" s="563"/>
      <c r="E526" s="563"/>
      <c r="F526" s="563"/>
      <c r="G526" s="563"/>
      <c r="H526" s="563"/>
      <c r="I526" s="563"/>
      <c r="J526" s="563"/>
      <c r="K526" s="563"/>
      <c r="L526" s="563"/>
      <c r="M526" s="578"/>
      <c r="N526" s="563"/>
      <c r="O526" s="563"/>
      <c r="P526" s="563"/>
    </row>
    <row r="527" spans="3:16" x14ac:dyDescent="0.2">
      <c r="C527" s="563"/>
      <c r="D527" s="563"/>
      <c r="E527" s="563"/>
      <c r="F527" s="563"/>
      <c r="G527" s="563"/>
      <c r="H527" s="563"/>
      <c r="I527" s="563"/>
      <c r="J527" s="563"/>
      <c r="K527" s="563"/>
      <c r="L527" s="563"/>
      <c r="M527" s="578"/>
      <c r="N527" s="563"/>
      <c r="O527" s="563"/>
      <c r="P527" s="563"/>
    </row>
    <row r="528" spans="3:16" x14ac:dyDescent="0.2">
      <c r="C528" s="563"/>
      <c r="D528" s="563"/>
      <c r="E528" s="563"/>
      <c r="F528" s="563"/>
      <c r="G528" s="563"/>
      <c r="H528" s="563"/>
      <c r="I528" s="563"/>
      <c r="J528" s="563"/>
      <c r="K528" s="563"/>
      <c r="L528" s="563"/>
      <c r="M528" s="578"/>
      <c r="N528" s="563"/>
      <c r="O528" s="563"/>
      <c r="P528" s="563"/>
    </row>
    <row r="529" spans="3:16" x14ac:dyDescent="0.2">
      <c r="C529" s="563"/>
      <c r="D529" s="563"/>
      <c r="E529" s="563"/>
      <c r="F529" s="563"/>
      <c r="G529" s="563"/>
      <c r="H529" s="563"/>
      <c r="I529" s="563"/>
      <c r="J529" s="563"/>
      <c r="K529" s="563"/>
      <c r="L529" s="563"/>
      <c r="M529" s="578"/>
      <c r="N529" s="563"/>
      <c r="O529" s="563"/>
      <c r="P529" s="563"/>
    </row>
    <row r="530" spans="3:16" x14ac:dyDescent="0.2">
      <c r="C530" s="563"/>
      <c r="D530" s="563"/>
      <c r="E530" s="563"/>
      <c r="F530" s="563"/>
      <c r="G530" s="563"/>
      <c r="H530" s="563"/>
      <c r="I530" s="563"/>
      <c r="J530" s="563"/>
      <c r="K530" s="563"/>
      <c r="L530" s="563"/>
      <c r="M530" s="578"/>
      <c r="N530" s="563"/>
      <c r="O530" s="563"/>
      <c r="P530" s="563"/>
    </row>
    <row r="531" spans="3:16" x14ac:dyDescent="0.2">
      <c r="C531" s="563"/>
      <c r="D531" s="563"/>
      <c r="E531" s="563"/>
      <c r="F531" s="563"/>
      <c r="G531" s="563"/>
      <c r="H531" s="563"/>
      <c r="I531" s="563"/>
      <c r="J531" s="563"/>
      <c r="K531" s="563"/>
      <c r="L531" s="563"/>
      <c r="M531" s="578"/>
      <c r="N531" s="563"/>
      <c r="O531" s="563"/>
      <c r="P531" s="563"/>
    </row>
    <row r="532" spans="3:16" x14ac:dyDescent="0.2">
      <c r="C532" s="563"/>
      <c r="D532" s="563"/>
      <c r="E532" s="563"/>
      <c r="F532" s="563"/>
      <c r="G532" s="563"/>
      <c r="H532" s="563"/>
      <c r="I532" s="563"/>
      <c r="J532" s="563"/>
      <c r="K532" s="563"/>
      <c r="L532" s="563"/>
      <c r="M532" s="578"/>
      <c r="N532" s="563"/>
      <c r="O532" s="563"/>
      <c r="P532" s="563"/>
    </row>
    <row r="533" spans="3:16" x14ac:dyDescent="0.2">
      <c r="C533" s="563"/>
      <c r="D533" s="563"/>
      <c r="E533" s="563"/>
      <c r="F533" s="563"/>
      <c r="G533" s="563"/>
      <c r="H533" s="563"/>
      <c r="I533" s="563"/>
      <c r="J533" s="563"/>
      <c r="K533" s="563"/>
      <c r="L533" s="563"/>
      <c r="M533" s="578"/>
      <c r="N533" s="563"/>
      <c r="O533" s="563"/>
      <c r="P533" s="563"/>
    </row>
    <row r="534" spans="3:16" x14ac:dyDescent="0.2">
      <c r="C534" s="563"/>
      <c r="D534" s="563"/>
      <c r="E534" s="563"/>
      <c r="F534" s="563"/>
      <c r="G534" s="563"/>
      <c r="H534" s="563"/>
      <c r="I534" s="563"/>
      <c r="J534" s="563"/>
      <c r="K534" s="563"/>
      <c r="L534" s="563"/>
      <c r="M534" s="578"/>
      <c r="N534" s="563"/>
      <c r="O534" s="563"/>
      <c r="P534" s="563"/>
    </row>
    <row r="535" spans="3:16" x14ac:dyDescent="0.2">
      <c r="C535" s="563"/>
      <c r="D535" s="563"/>
      <c r="E535" s="563"/>
      <c r="F535" s="563"/>
      <c r="G535" s="563"/>
      <c r="H535" s="563"/>
      <c r="I535" s="563"/>
      <c r="J535" s="563"/>
      <c r="K535" s="563"/>
      <c r="L535" s="563"/>
      <c r="M535" s="578"/>
      <c r="N535" s="563"/>
      <c r="O535" s="563"/>
      <c r="P535" s="563"/>
    </row>
    <row r="536" spans="3:16" x14ac:dyDescent="0.2">
      <c r="C536" s="563"/>
      <c r="D536" s="563"/>
      <c r="E536" s="563"/>
      <c r="F536" s="563"/>
      <c r="G536" s="563"/>
      <c r="H536" s="563"/>
      <c r="I536" s="563"/>
      <c r="J536" s="563"/>
      <c r="K536" s="563"/>
      <c r="L536" s="563"/>
      <c r="M536" s="578"/>
      <c r="N536" s="563"/>
      <c r="O536" s="563"/>
      <c r="P536" s="563"/>
    </row>
    <row r="537" spans="3:16" x14ac:dyDescent="0.2">
      <c r="C537" s="563"/>
      <c r="D537" s="563"/>
      <c r="E537" s="563"/>
      <c r="F537" s="563"/>
      <c r="G537" s="563"/>
      <c r="H537" s="563"/>
      <c r="I537" s="563"/>
      <c r="J537" s="563"/>
      <c r="K537" s="563"/>
      <c r="L537" s="563"/>
      <c r="M537" s="578"/>
      <c r="N537" s="563"/>
      <c r="O537" s="563"/>
      <c r="P537" s="563"/>
    </row>
    <row r="538" spans="3:16" x14ac:dyDescent="0.2">
      <c r="C538" s="563"/>
      <c r="D538" s="563"/>
      <c r="E538" s="563"/>
      <c r="F538" s="563"/>
      <c r="G538" s="563"/>
      <c r="H538" s="563"/>
      <c r="I538" s="563"/>
      <c r="J538" s="563"/>
      <c r="K538" s="563"/>
      <c r="L538" s="563"/>
      <c r="M538" s="578"/>
      <c r="N538" s="563"/>
      <c r="O538" s="563"/>
      <c r="P538" s="563"/>
    </row>
    <row r="539" spans="3:16" x14ac:dyDescent="0.2">
      <c r="C539" s="563"/>
      <c r="D539" s="563"/>
      <c r="E539" s="563"/>
      <c r="F539" s="563"/>
      <c r="G539" s="563"/>
      <c r="H539" s="563"/>
      <c r="I539" s="563"/>
      <c r="J539" s="563"/>
      <c r="K539" s="563"/>
      <c r="L539" s="563"/>
      <c r="M539" s="578"/>
      <c r="N539" s="563"/>
      <c r="O539" s="563"/>
      <c r="P539" s="563"/>
    </row>
    <row r="540" spans="3:16" x14ac:dyDescent="0.2">
      <c r="C540" s="563"/>
      <c r="D540" s="563"/>
      <c r="E540" s="563"/>
      <c r="F540" s="563"/>
      <c r="G540" s="563"/>
      <c r="H540" s="563"/>
      <c r="I540" s="563"/>
      <c r="J540" s="563"/>
      <c r="K540" s="563"/>
      <c r="L540" s="563"/>
      <c r="M540" s="578"/>
      <c r="N540" s="563"/>
      <c r="O540" s="563"/>
      <c r="P540" s="563"/>
    </row>
    <row r="541" spans="3:16" x14ac:dyDescent="0.2">
      <c r="C541" s="563"/>
      <c r="D541" s="563"/>
      <c r="E541" s="563"/>
      <c r="F541" s="563"/>
      <c r="G541" s="563"/>
      <c r="H541" s="563"/>
      <c r="I541" s="563"/>
      <c r="J541" s="563"/>
      <c r="K541" s="563"/>
      <c r="L541" s="563"/>
      <c r="M541" s="578"/>
      <c r="N541" s="563"/>
      <c r="O541" s="563"/>
      <c r="P541" s="563"/>
    </row>
    <row r="542" spans="3:16" x14ac:dyDescent="0.2">
      <c r="C542" s="563"/>
      <c r="D542" s="563"/>
      <c r="E542" s="563"/>
      <c r="F542" s="563"/>
      <c r="G542" s="563"/>
      <c r="H542" s="563"/>
      <c r="I542" s="563"/>
      <c r="J542" s="563"/>
      <c r="K542" s="563"/>
      <c r="L542" s="563"/>
      <c r="M542" s="578"/>
      <c r="N542" s="563"/>
      <c r="O542" s="563"/>
      <c r="P542" s="563"/>
    </row>
    <row r="543" spans="3:16" x14ac:dyDescent="0.2">
      <c r="C543" s="563"/>
      <c r="D543" s="563"/>
      <c r="E543" s="563"/>
      <c r="F543" s="563"/>
      <c r="G543" s="563"/>
      <c r="H543" s="563"/>
      <c r="I543" s="563"/>
      <c r="J543" s="563"/>
      <c r="K543" s="563"/>
      <c r="L543" s="563"/>
      <c r="M543" s="578"/>
      <c r="N543" s="563"/>
      <c r="O543" s="563"/>
      <c r="P543" s="563"/>
    </row>
    <row r="544" spans="3:16" x14ac:dyDescent="0.2">
      <c r="C544" s="563"/>
      <c r="D544" s="563"/>
      <c r="E544" s="563"/>
      <c r="F544" s="563"/>
      <c r="G544" s="563"/>
      <c r="H544" s="563"/>
      <c r="I544" s="563"/>
      <c r="J544" s="563"/>
      <c r="K544" s="563"/>
      <c r="L544" s="563"/>
      <c r="M544" s="578"/>
      <c r="N544" s="563"/>
      <c r="O544" s="563"/>
      <c r="P544" s="563"/>
    </row>
    <row r="545" spans="3:16" x14ac:dyDescent="0.2">
      <c r="C545" s="563"/>
      <c r="D545" s="563"/>
      <c r="E545" s="563"/>
      <c r="F545" s="563"/>
      <c r="G545" s="563"/>
      <c r="H545" s="563"/>
      <c r="I545" s="563"/>
      <c r="J545" s="563"/>
      <c r="K545" s="563"/>
      <c r="L545" s="563"/>
      <c r="M545" s="578"/>
      <c r="N545" s="563"/>
      <c r="O545" s="563"/>
      <c r="P545" s="563"/>
    </row>
    <row r="546" spans="3:16" x14ac:dyDescent="0.2">
      <c r="C546" s="563"/>
      <c r="D546" s="563"/>
      <c r="E546" s="563"/>
      <c r="F546" s="563"/>
      <c r="G546" s="563"/>
      <c r="H546" s="563"/>
      <c r="I546" s="563"/>
      <c r="J546" s="563"/>
      <c r="K546" s="563"/>
      <c r="L546" s="563"/>
      <c r="M546" s="578"/>
      <c r="N546" s="563"/>
      <c r="O546" s="563"/>
      <c r="P546" s="563"/>
    </row>
    <row r="547" spans="3:16" x14ac:dyDescent="0.2">
      <c r="C547" s="563"/>
      <c r="D547" s="563"/>
      <c r="E547" s="563"/>
      <c r="F547" s="563"/>
      <c r="G547" s="563"/>
      <c r="H547" s="563"/>
      <c r="I547" s="563"/>
      <c r="J547" s="563"/>
      <c r="K547" s="563"/>
      <c r="L547" s="563"/>
      <c r="M547" s="578"/>
      <c r="N547" s="563"/>
      <c r="O547" s="563"/>
      <c r="P547" s="563"/>
    </row>
    <row r="548" spans="3:16" x14ac:dyDescent="0.2">
      <c r="C548" s="563"/>
      <c r="D548" s="563"/>
      <c r="E548" s="563"/>
      <c r="F548" s="563"/>
      <c r="G548" s="563"/>
      <c r="H548" s="563"/>
      <c r="I548" s="563"/>
      <c r="J548" s="563"/>
      <c r="K548" s="563"/>
      <c r="L548" s="563"/>
      <c r="M548" s="578"/>
      <c r="N548" s="563"/>
      <c r="O548" s="563"/>
      <c r="P548" s="563"/>
    </row>
    <row r="549" spans="3:16" x14ac:dyDescent="0.2">
      <c r="C549" s="563"/>
      <c r="D549" s="563"/>
      <c r="E549" s="563"/>
      <c r="F549" s="563"/>
      <c r="G549" s="563"/>
      <c r="H549" s="563"/>
      <c r="I549" s="563"/>
      <c r="J549" s="563"/>
      <c r="K549" s="563"/>
      <c r="L549" s="563"/>
      <c r="M549" s="578"/>
      <c r="N549" s="563"/>
      <c r="O549" s="563"/>
      <c r="P549" s="563"/>
    </row>
    <row r="550" spans="3:16" x14ac:dyDescent="0.2">
      <c r="C550" s="563"/>
      <c r="D550" s="563"/>
      <c r="E550" s="563"/>
      <c r="F550" s="563"/>
      <c r="G550" s="563"/>
      <c r="H550" s="563"/>
      <c r="I550" s="563"/>
      <c r="J550" s="563"/>
      <c r="K550" s="563"/>
      <c r="L550" s="563"/>
      <c r="M550" s="578"/>
      <c r="N550" s="563"/>
      <c r="O550" s="563"/>
      <c r="P550" s="563"/>
    </row>
    <row r="551" spans="3:16" x14ac:dyDescent="0.2">
      <c r="C551" s="563"/>
      <c r="D551" s="563"/>
      <c r="E551" s="563"/>
      <c r="F551" s="563"/>
      <c r="G551" s="563"/>
      <c r="H551" s="563"/>
      <c r="I551" s="563"/>
      <c r="J551" s="563"/>
      <c r="K551" s="563"/>
      <c r="L551" s="563"/>
      <c r="M551" s="578"/>
      <c r="N551" s="563"/>
      <c r="O551" s="563"/>
      <c r="P551" s="563"/>
    </row>
    <row r="552" spans="3:16" x14ac:dyDescent="0.2">
      <c r="C552" s="563"/>
      <c r="D552" s="563"/>
      <c r="E552" s="563"/>
      <c r="F552" s="563"/>
      <c r="G552" s="563"/>
      <c r="H552" s="563"/>
      <c r="I552" s="563"/>
      <c r="J552" s="563"/>
      <c r="K552" s="563"/>
      <c r="L552" s="563"/>
      <c r="M552" s="578"/>
      <c r="N552" s="563"/>
      <c r="O552" s="563"/>
      <c r="P552" s="563"/>
    </row>
    <row r="553" spans="3:16" x14ac:dyDescent="0.2">
      <c r="C553" s="563"/>
      <c r="D553" s="563"/>
      <c r="E553" s="563"/>
      <c r="F553" s="563"/>
      <c r="G553" s="563"/>
      <c r="H553" s="563"/>
      <c r="I553" s="563"/>
      <c r="J553" s="563"/>
      <c r="K553" s="563"/>
      <c r="L553" s="563"/>
      <c r="M553" s="578"/>
      <c r="N553" s="563"/>
      <c r="O553" s="563"/>
      <c r="P553" s="563"/>
    </row>
    <row r="554" spans="3:16" x14ac:dyDescent="0.2">
      <c r="C554" s="563"/>
      <c r="D554" s="563"/>
      <c r="E554" s="563"/>
      <c r="F554" s="563"/>
      <c r="G554" s="563"/>
      <c r="H554" s="563"/>
      <c r="I554" s="563"/>
      <c r="J554" s="563"/>
      <c r="K554" s="563"/>
      <c r="L554" s="563"/>
      <c r="M554" s="578"/>
      <c r="N554" s="563"/>
      <c r="O554" s="563"/>
      <c r="P554" s="563"/>
    </row>
    <row r="555" spans="3:16" x14ac:dyDescent="0.2">
      <c r="C555" s="563"/>
      <c r="D555" s="563"/>
      <c r="E555" s="563"/>
      <c r="F555" s="563"/>
      <c r="G555" s="563"/>
      <c r="H555" s="563"/>
      <c r="I555" s="563"/>
      <c r="J555" s="563"/>
      <c r="K555" s="563"/>
      <c r="L555" s="563"/>
      <c r="M555" s="578"/>
      <c r="N555" s="563"/>
      <c r="O555" s="563"/>
      <c r="P555" s="563"/>
    </row>
    <row r="556" spans="3:16" x14ac:dyDescent="0.2">
      <c r="C556" s="563"/>
      <c r="D556" s="563"/>
      <c r="E556" s="563"/>
      <c r="F556" s="563"/>
      <c r="G556" s="563"/>
      <c r="H556" s="563"/>
      <c r="I556" s="563"/>
      <c r="J556" s="563"/>
      <c r="K556" s="563"/>
      <c r="L556" s="563"/>
      <c r="M556" s="578"/>
      <c r="N556" s="563"/>
      <c r="O556" s="563"/>
      <c r="P556" s="563"/>
    </row>
    <row r="557" spans="3:16" x14ac:dyDescent="0.2">
      <c r="C557" s="563"/>
      <c r="D557" s="563"/>
      <c r="E557" s="563"/>
      <c r="F557" s="563"/>
      <c r="G557" s="563"/>
      <c r="H557" s="563"/>
      <c r="I557" s="563"/>
      <c r="J557" s="563"/>
      <c r="K557" s="563"/>
      <c r="L557" s="563"/>
      <c r="M557" s="578"/>
      <c r="N557" s="563"/>
      <c r="O557" s="563"/>
      <c r="P557" s="563"/>
    </row>
    <row r="558" spans="3:16" x14ac:dyDescent="0.2">
      <c r="C558" s="563"/>
      <c r="D558" s="563"/>
      <c r="E558" s="563"/>
      <c r="F558" s="563"/>
      <c r="G558" s="563"/>
      <c r="H558" s="563"/>
      <c r="I558" s="563"/>
      <c r="J558" s="563"/>
      <c r="K558" s="563"/>
      <c r="L558" s="563"/>
      <c r="M558" s="578"/>
      <c r="N558" s="563"/>
      <c r="O558" s="563"/>
      <c r="P558" s="563"/>
    </row>
    <row r="559" spans="3:16" x14ac:dyDescent="0.2">
      <c r="C559" s="563"/>
      <c r="D559" s="563"/>
      <c r="E559" s="563"/>
      <c r="F559" s="563"/>
      <c r="G559" s="563"/>
      <c r="H559" s="563"/>
      <c r="I559" s="563"/>
      <c r="J559" s="563"/>
      <c r="K559" s="563"/>
      <c r="L559" s="563"/>
      <c r="M559" s="578"/>
      <c r="N559" s="563"/>
      <c r="O559" s="563"/>
      <c r="P559" s="563"/>
    </row>
    <row r="560" spans="3:16" x14ac:dyDescent="0.2">
      <c r="C560" s="563"/>
      <c r="D560" s="563"/>
      <c r="E560" s="563"/>
      <c r="F560" s="563"/>
      <c r="G560" s="563"/>
      <c r="H560" s="563"/>
      <c r="I560" s="563"/>
      <c r="J560" s="563"/>
      <c r="K560" s="563"/>
      <c r="L560" s="563"/>
      <c r="M560" s="578"/>
      <c r="N560" s="563"/>
      <c r="O560" s="563"/>
      <c r="P560" s="563"/>
    </row>
    <row r="561" spans="3:16" x14ac:dyDescent="0.2">
      <c r="C561" s="563"/>
      <c r="D561" s="563"/>
      <c r="E561" s="563"/>
      <c r="F561" s="563"/>
      <c r="G561" s="563"/>
      <c r="H561" s="563"/>
      <c r="I561" s="563"/>
      <c r="J561" s="563"/>
      <c r="K561" s="563"/>
      <c r="L561" s="563"/>
      <c r="M561" s="578"/>
      <c r="N561" s="563"/>
      <c r="O561" s="563"/>
      <c r="P561" s="563"/>
    </row>
    <row r="562" spans="3:16" x14ac:dyDescent="0.2">
      <c r="C562" s="563"/>
      <c r="D562" s="563"/>
      <c r="E562" s="563"/>
      <c r="F562" s="563"/>
      <c r="G562" s="563"/>
      <c r="H562" s="563"/>
      <c r="I562" s="563"/>
      <c r="J562" s="563"/>
      <c r="K562" s="563"/>
      <c r="L562" s="563"/>
      <c r="M562" s="578"/>
      <c r="N562" s="563"/>
      <c r="O562" s="563"/>
      <c r="P562" s="563"/>
    </row>
    <row r="563" spans="3:16" x14ac:dyDescent="0.2">
      <c r="C563" s="563"/>
      <c r="D563" s="563"/>
      <c r="E563" s="563"/>
      <c r="F563" s="563"/>
      <c r="G563" s="563"/>
      <c r="H563" s="563"/>
      <c r="I563" s="563"/>
      <c r="J563" s="563"/>
      <c r="K563" s="563"/>
      <c r="L563" s="563"/>
      <c r="M563" s="578"/>
      <c r="N563" s="563"/>
      <c r="O563" s="563"/>
      <c r="P563" s="563"/>
    </row>
    <row r="564" spans="3:16" x14ac:dyDescent="0.2">
      <c r="C564" s="563"/>
      <c r="D564" s="563"/>
      <c r="E564" s="563"/>
      <c r="F564" s="563"/>
      <c r="G564" s="563"/>
      <c r="H564" s="563"/>
      <c r="I564" s="563"/>
      <c r="J564" s="563"/>
      <c r="K564" s="563"/>
      <c r="L564" s="563"/>
      <c r="M564" s="578"/>
      <c r="N564" s="563"/>
      <c r="O564" s="563"/>
      <c r="P564" s="563"/>
    </row>
    <row r="565" spans="3:16" x14ac:dyDescent="0.2">
      <c r="C565" s="563"/>
      <c r="D565" s="563"/>
      <c r="E565" s="563"/>
      <c r="F565" s="563"/>
      <c r="G565" s="563"/>
      <c r="H565" s="563"/>
      <c r="I565" s="563"/>
      <c r="J565" s="563"/>
      <c r="K565" s="563"/>
      <c r="L565" s="563"/>
      <c r="M565" s="578"/>
      <c r="N565" s="563"/>
      <c r="O565" s="563"/>
      <c r="P565" s="563"/>
    </row>
    <row r="566" spans="3:16" x14ac:dyDescent="0.2">
      <c r="C566" s="563"/>
      <c r="D566" s="563"/>
      <c r="E566" s="563"/>
      <c r="F566" s="563"/>
      <c r="G566" s="563"/>
      <c r="H566" s="563"/>
      <c r="I566" s="563"/>
      <c r="J566" s="563"/>
      <c r="K566" s="563"/>
      <c r="L566" s="563"/>
      <c r="M566" s="578"/>
      <c r="N566" s="563"/>
      <c r="O566" s="563"/>
      <c r="P566" s="563"/>
    </row>
    <row r="567" spans="3:16" x14ac:dyDescent="0.2">
      <c r="C567" s="563"/>
      <c r="D567" s="563"/>
      <c r="E567" s="563"/>
      <c r="F567" s="563"/>
      <c r="G567" s="563"/>
      <c r="H567" s="563"/>
      <c r="I567" s="563"/>
      <c r="J567" s="563"/>
      <c r="K567" s="563"/>
      <c r="L567" s="563"/>
      <c r="M567" s="578"/>
      <c r="N567" s="563"/>
      <c r="O567" s="563"/>
      <c r="P567" s="563"/>
    </row>
    <row r="568" spans="3:16" x14ac:dyDescent="0.2">
      <c r="C568" s="563"/>
      <c r="D568" s="563"/>
      <c r="E568" s="563"/>
      <c r="F568" s="563"/>
      <c r="G568" s="563"/>
      <c r="H568" s="563"/>
      <c r="I568" s="563"/>
      <c r="J568" s="563"/>
      <c r="K568" s="563"/>
      <c r="L568" s="563"/>
      <c r="M568" s="578"/>
      <c r="N568" s="563"/>
      <c r="O568" s="563"/>
      <c r="P568" s="563"/>
    </row>
    <row r="569" spans="3:16" x14ac:dyDescent="0.2">
      <c r="C569" s="563"/>
      <c r="D569" s="563"/>
      <c r="E569" s="563"/>
      <c r="F569" s="563"/>
      <c r="G569" s="563"/>
      <c r="H569" s="563"/>
      <c r="I569" s="563"/>
      <c r="J569" s="563"/>
      <c r="K569" s="563"/>
      <c r="L569" s="563"/>
      <c r="M569" s="578"/>
      <c r="N569" s="563"/>
      <c r="O569" s="563"/>
      <c r="P569" s="563"/>
    </row>
    <row r="570" spans="3:16" x14ac:dyDescent="0.2">
      <c r="C570" s="563"/>
      <c r="D570" s="563"/>
      <c r="E570" s="563"/>
      <c r="F570" s="563"/>
      <c r="G570" s="563"/>
      <c r="H570" s="563"/>
      <c r="I570" s="563"/>
      <c r="J570" s="563"/>
      <c r="K570" s="563"/>
      <c r="L570" s="563"/>
      <c r="M570" s="578"/>
      <c r="N570" s="563"/>
      <c r="O570" s="563"/>
      <c r="P570" s="563"/>
    </row>
    <row r="571" spans="3:16" x14ac:dyDescent="0.2">
      <c r="C571" s="563"/>
      <c r="D571" s="563"/>
      <c r="E571" s="563"/>
      <c r="F571" s="563"/>
      <c r="G571" s="563"/>
      <c r="H571" s="563"/>
      <c r="I571" s="563"/>
      <c r="J571" s="563"/>
      <c r="K571" s="563"/>
      <c r="L571" s="563"/>
      <c r="M571" s="578"/>
      <c r="N571" s="563"/>
      <c r="O571" s="563"/>
      <c r="P571" s="563"/>
    </row>
    <row r="572" spans="3:16" x14ac:dyDescent="0.2">
      <c r="C572" s="563"/>
      <c r="D572" s="563"/>
      <c r="E572" s="563"/>
      <c r="F572" s="563"/>
      <c r="G572" s="563"/>
      <c r="H572" s="563"/>
      <c r="I572" s="563"/>
      <c r="J572" s="563"/>
      <c r="K572" s="563"/>
      <c r="L572" s="563"/>
      <c r="M572" s="578"/>
      <c r="N572" s="563"/>
      <c r="O572" s="563"/>
      <c r="P572" s="563"/>
    </row>
    <row r="573" spans="3:16" x14ac:dyDescent="0.2">
      <c r="C573" s="563"/>
      <c r="D573" s="563"/>
      <c r="E573" s="563"/>
      <c r="F573" s="563"/>
      <c r="G573" s="563"/>
      <c r="H573" s="563"/>
      <c r="I573" s="563"/>
      <c r="J573" s="563"/>
      <c r="K573" s="563"/>
      <c r="L573" s="563"/>
      <c r="M573" s="578"/>
      <c r="N573" s="563"/>
      <c r="O573" s="563"/>
      <c r="P573" s="563"/>
    </row>
    <row r="574" spans="3:16" x14ac:dyDescent="0.2">
      <c r="C574" s="563"/>
      <c r="D574" s="563"/>
      <c r="E574" s="563"/>
      <c r="F574" s="563"/>
      <c r="G574" s="563"/>
      <c r="H574" s="563"/>
      <c r="I574" s="563"/>
      <c r="J574" s="563"/>
      <c r="K574" s="563"/>
      <c r="L574" s="563"/>
      <c r="M574" s="578"/>
      <c r="N574" s="563"/>
      <c r="O574" s="563"/>
      <c r="P574" s="563"/>
    </row>
    <row r="575" spans="3:16" x14ac:dyDescent="0.2">
      <c r="C575" s="563"/>
      <c r="D575" s="563"/>
      <c r="E575" s="563"/>
      <c r="F575" s="563"/>
      <c r="G575" s="563"/>
      <c r="H575" s="563"/>
      <c r="I575" s="563"/>
      <c r="J575" s="563"/>
      <c r="K575" s="563"/>
      <c r="L575" s="563"/>
      <c r="M575" s="578"/>
      <c r="N575" s="563"/>
      <c r="O575" s="563"/>
      <c r="P575" s="563"/>
    </row>
    <row r="576" spans="3:16" x14ac:dyDescent="0.2">
      <c r="C576" s="563"/>
      <c r="D576" s="563"/>
      <c r="E576" s="563"/>
      <c r="F576" s="563"/>
      <c r="G576" s="563"/>
      <c r="H576" s="563"/>
      <c r="I576" s="563"/>
      <c r="J576" s="563"/>
      <c r="K576" s="563"/>
      <c r="L576" s="563"/>
      <c r="M576" s="578"/>
      <c r="N576" s="563"/>
      <c r="O576" s="563"/>
      <c r="P576" s="563"/>
    </row>
    <row r="577" spans="3:16" x14ac:dyDescent="0.2">
      <c r="C577" s="563"/>
      <c r="D577" s="563"/>
      <c r="E577" s="563"/>
      <c r="F577" s="563"/>
      <c r="G577" s="563"/>
      <c r="H577" s="563"/>
      <c r="I577" s="563"/>
      <c r="J577" s="563"/>
      <c r="K577" s="563"/>
      <c r="L577" s="563"/>
      <c r="M577" s="578"/>
      <c r="N577" s="563"/>
      <c r="O577" s="563"/>
      <c r="P577" s="563"/>
    </row>
    <row r="578" spans="3:16" x14ac:dyDescent="0.2">
      <c r="C578" s="563"/>
      <c r="D578" s="563"/>
      <c r="E578" s="563"/>
      <c r="F578" s="563"/>
      <c r="G578" s="563"/>
      <c r="H578" s="563"/>
      <c r="I578" s="563"/>
      <c r="J578" s="563"/>
      <c r="K578" s="563"/>
      <c r="L578" s="563"/>
      <c r="M578" s="578"/>
      <c r="N578" s="563"/>
      <c r="O578" s="563"/>
      <c r="P578" s="563"/>
    </row>
    <row r="579" spans="3:16" x14ac:dyDescent="0.2">
      <c r="C579" s="563"/>
      <c r="D579" s="563"/>
      <c r="E579" s="563"/>
      <c r="F579" s="563"/>
      <c r="G579" s="563"/>
      <c r="H579" s="563"/>
      <c r="I579" s="563"/>
      <c r="J579" s="563"/>
      <c r="K579" s="563"/>
      <c r="L579" s="563"/>
      <c r="M579" s="578"/>
      <c r="N579" s="563"/>
      <c r="O579" s="563"/>
      <c r="P579" s="563"/>
    </row>
    <row r="580" spans="3:16" x14ac:dyDescent="0.2">
      <c r="C580" s="563"/>
      <c r="D580" s="563"/>
      <c r="E580" s="563"/>
      <c r="F580" s="563"/>
      <c r="G580" s="563"/>
      <c r="H580" s="563"/>
      <c r="I580" s="563"/>
      <c r="J580" s="563"/>
      <c r="K580" s="563"/>
      <c r="L580" s="563"/>
      <c r="M580" s="578"/>
      <c r="N580" s="563"/>
      <c r="O580" s="563"/>
      <c r="P580" s="563"/>
    </row>
    <row r="581" spans="3:16" x14ac:dyDescent="0.2">
      <c r="C581" s="563"/>
      <c r="D581" s="563"/>
      <c r="E581" s="563"/>
      <c r="F581" s="563"/>
      <c r="G581" s="563"/>
      <c r="H581" s="563"/>
      <c r="I581" s="563"/>
      <c r="J581" s="563"/>
      <c r="K581" s="563"/>
      <c r="L581" s="563"/>
      <c r="M581" s="578"/>
      <c r="N581" s="563"/>
      <c r="O581" s="563"/>
      <c r="P581" s="563"/>
    </row>
    <row r="582" spans="3:16" x14ac:dyDescent="0.2">
      <c r="C582" s="563"/>
      <c r="D582" s="563"/>
      <c r="E582" s="563"/>
      <c r="F582" s="563"/>
      <c r="G582" s="563"/>
      <c r="H582" s="563"/>
      <c r="I582" s="563"/>
      <c r="J582" s="563"/>
      <c r="K582" s="563"/>
      <c r="L582" s="563"/>
      <c r="M582" s="578"/>
      <c r="N582" s="563"/>
      <c r="O582" s="563"/>
      <c r="P582" s="563"/>
    </row>
    <row r="583" spans="3:16" x14ac:dyDescent="0.2">
      <c r="C583" s="563"/>
      <c r="D583" s="563"/>
      <c r="E583" s="563"/>
      <c r="F583" s="563"/>
      <c r="G583" s="563"/>
      <c r="H583" s="563"/>
      <c r="I583" s="563"/>
      <c r="J583" s="563"/>
      <c r="K583" s="563"/>
      <c r="L583" s="563"/>
      <c r="M583" s="578"/>
      <c r="N583" s="563"/>
      <c r="O583" s="563"/>
      <c r="P583" s="563"/>
    </row>
    <row r="584" spans="3:16" x14ac:dyDescent="0.2">
      <c r="C584" s="563"/>
      <c r="D584" s="563"/>
      <c r="E584" s="563"/>
      <c r="F584" s="563"/>
      <c r="G584" s="563"/>
      <c r="H584" s="563"/>
      <c r="I584" s="563"/>
      <c r="J584" s="563"/>
      <c r="K584" s="563"/>
      <c r="L584" s="563"/>
      <c r="M584" s="578"/>
      <c r="N584" s="563"/>
      <c r="O584" s="563"/>
      <c r="P584" s="563"/>
    </row>
    <row r="585" spans="3:16" x14ac:dyDescent="0.2">
      <c r="C585" s="563"/>
      <c r="D585" s="563"/>
      <c r="E585" s="563"/>
      <c r="F585" s="563"/>
      <c r="G585" s="563"/>
      <c r="H585" s="563"/>
      <c r="I585" s="563"/>
      <c r="J585" s="563"/>
      <c r="K585" s="563"/>
      <c r="L585" s="563"/>
      <c r="M585" s="578"/>
      <c r="N585" s="563"/>
      <c r="O585" s="563"/>
      <c r="P585" s="563"/>
    </row>
    <row r="586" spans="3:16" x14ac:dyDescent="0.2">
      <c r="C586" s="563"/>
      <c r="D586" s="563"/>
      <c r="E586" s="563"/>
      <c r="F586" s="563"/>
      <c r="G586" s="563"/>
      <c r="H586" s="563"/>
      <c r="I586" s="563"/>
      <c r="J586" s="563"/>
      <c r="K586" s="563"/>
      <c r="L586" s="563"/>
      <c r="M586" s="578"/>
      <c r="N586" s="563"/>
      <c r="O586" s="563"/>
      <c r="P586" s="563"/>
    </row>
    <row r="587" spans="3:16" x14ac:dyDescent="0.2">
      <c r="C587" s="563"/>
      <c r="D587" s="563"/>
      <c r="E587" s="563"/>
      <c r="F587" s="563"/>
      <c r="G587" s="563"/>
      <c r="H587" s="563"/>
      <c r="I587" s="563"/>
      <c r="J587" s="563"/>
      <c r="K587" s="563"/>
      <c r="L587" s="563"/>
      <c r="M587" s="578"/>
      <c r="N587" s="563"/>
      <c r="O587" s="563"/>
      <c r="P587" s="563"/>
    </row>
    <row r="588" spans="3:16" x14ac:dyDescent="0.2">
      <c r="C588" s="563"/>
      <c r="D588" s="563"/>
      <c r="E588" s="563"/>
      <c r="F588" s="563"/>
      <c r="G588" s="563"/>
      <c r="H588" s="563"/>
      <c r="I588" s="563"/>
      <c r="J588" s="563"/>
      <c r="K588" s="563"/>
      <c r="L588" s="563"/>
      <c r="M588" s="578"/>
      <c r="N588" s="563"/>
      <c r="O588" s="563"/>
      <c r="P588" s="563"/>
    </row>
    <row r="589" spans="3:16" x14ac:dyDescent="0.2">
      <c r="C589" s="563"/>
      <c r="D589" s="563"/>
      <c r="E589" s="563"/>
      <c r="F589" s="563"/>
      <c r="G589" s="563"/>
      <c r="H589" s="563"/>
      <c r="I589" s="563"/>
      <c r="J589" s="563"/>
      <c r="K589" s="563"/>
      <c r="L589" s="563"/>
      <c r="M589" s="578"/>
      <c r="N589" s="563"/>
      <c r="O589" s="563"/>
      <c r="P589" s="563"/>
    </row>
    <row r="590" spans="3:16" x14ac:dyDescent="0.2">
      <c r="C590" s="563"/>
      <c r="D590" s="563"/>
      <c r="E590" s="563"/>
      <c r="F590" s="563"/>
      <c r="G590" s="563"/>
      <c r="H590" s="563"/>
      <c r="I590" s="563"/>
      <c r="J590" s="563"/>
      <c r="K590" s="563"/>
      <c r="L590" s="563"/>
      <c r="M590" s="578"/>
      <c r="N590" s="563"/>
      <c r="O590" s="563"/>
      <c r="P590" s="563"/>
    </row>
    <row r="591" spans="3:16" x14ac:dyDescent="0.2">
      <c r="C591" s="563"/>
      <c r="D591" s="563"/>
      <c r="E591" s="563"/>
      <c r="F591" s="563"/>
      <c r="G591" s="563"/>
      <c r="H591" s="563"/>
      <c r="I591" s="563"/>
      <c r="J591" s="563"/>
      <c r="K591" s="563"/>
      <c r="L591" s="563"/>
      <c r="M591" s="578"/>
      <c r="N591" s="563"/>
      <c r="O591" s="563"/>
      <c r="P591" s="563"/>
    </row>
    <row r="592" spans="3:16" x14ac:dyDescent="0.2">
      <c r="C592" s="563"/>
      <c r="D592" s="563"/>
      <c r="E592" s="563"/>
      <c r="F592" s="563"/>
      <c r="G592" s="563"/>
      <c r="H592" s="563"/>
      <c r="I592" s="563"/>
      <c r="J592" s="563"/>
      <c r="K592" s="563"/>
      <c r="L592" s="563"/>
      <c r="M592" s="578"/>
      <c r="N592" s="563"/>
      <c r="O592" s="563"/>
      <c r="P592" s="563"/>
    </row>
    <row r="593" spans="3:16" x14ac:dyDescent="0.2">
      <c r="C593" s="563"/>
      <c r="D593" s="563"/>
      <c r="E593" s="563"/>
      <c r="F593" s="563"/>
      <c r="G593" s="563"/>
      <c r="H593" s="563"/>
      <c r="I593" s="563"/>
      <c r="J593" s="563"/>
      <c r="K593" s="563"/>
      <c r="L593" s="563"/>
      <c r="M593" s="578"/>
      <c r="N593" s="563"/>
      <c r="O593" s="563"/>
      <c r="P593" s="563"/>
    </row>
    <row r="594" spans="3:16" x14ac:dyDescent="0.2">
      <c r="C594" s="563"/>
      <c r="D594" s="563"/>
      <c r="E594" s="563"/>
      <c r="F594" s="563"/>
      <c r="G594" s="563"/>
      <c r="H594" s="563"/>
      <c r="I594" s="563"/>
      <c r="J594" s="563"/>
      <c r="K594" s="563"/>
      <c r="L594" s="563"/>
      <c r="M594" s="578"/>
      <c r="N594" s="563"/>
      <c r="O594" s="563"/>
      <c r="P594" s="563"/>
    </row>
    <row r="595" spans="3:16" x14ac:dyDescent="0.2">
      <c r="C595" s="563"/>
      <c r="D595" s="563"/>
      <c r="E595" s="563"/>
      <c r="F595" s="563"/>
      <c r="G595" s="563"/>
      <c r="H595" s="563"/>
      <c r="I595" s="563"/>
      <c r="J595" s="563"/>
      <c r="K595" s="563"/>
      <c r="L595" s="563"/>
      <c r="M595" s="578"/>
      <c r="N595" s="563"/>
      <c r="O595" s="563"/>
      <c r="P595" s="563"/>
    </row>
    <row r="596" spans="3:16" x14ac:dyDescent="0.2">
      <c r="C596" s="563"/>
      <c r="D596" s="563"/>
      <c r="E596" s="563"/>
      <c r="F596" s="563"/>
      <c r="G596" s="563"/>
      <c r="H596" s="563"/>
      <c r="I596" s="563"/>
      <c r="J596" s="563"/>
      <c r="K596" s="563"/>
      <c r="L596" s="563"/>
      <c r="M596" s="578"/>
      <c r="N596" s="563"/>
      <c r="O596" s="563"/>
      <c r="P596" s="563"/>
    </row>
    <row r="597" spans="3:16" x14ac:dyDescent="0.2">
      <c r="C597" s="563"/>
      <c r="D597" s="563"/>
      <c r="E597" s="563"/>
      <c r="F597" s="563"/>
      <c r="G597" s="563"/>
      <c r="H597" s="563"/>
      <c r="I597" s="563"/>
      <c r="J597" s="563"/>
      <c r="K597" s="563"/>
      <c r="L597" s="563"/>
      <c r="M597" s="578"/>
      <c r="N597" s="563"/>
      <c r="O597" s="563"/>
      <c r="P597" s="563"/>
    </row>
    <row r="598" spans="3:16" x14ac:dyDescent="0.2">
      <c r="C598" s="563"/>
      <c r="D598" s="563"/>
      <c r="E598" s="563"/>
      <c r="F598" s="563"/>
      <c r="G598" s="563"/>
      <c r="H598" s="563"/>
      <c r="I598" s="563"/>
      <c r="J598" s="563"/>
      <c r="K598" s="563"/>
      <c r="L598" s="563"/>
      <c r="M598" s="578"/>
      <c r="N598" s="563"/>
      <c r="O598" s="563"/>
      <c r="P598" s="563"/>
    </row>
    <row r="599" spans="3:16" x14ac:dyDescent="0.2">
      <c r="C599" s="563"/>
      <c r="D599" s="563"/>
      <c r="E599" s="563"/>
      <c r="F599" s="563"/>
      <c r="G599" s="563"/>
      <c r="H599" s="563"/>
      <c r="I599" s="563"/>
      <c r="J599" s="563"/>
      <c r="K599" s="563"/>
      <c r="L599" s="563"/>
      <c r="M599" s="578"/>
      <c r="N599" s="563"/>
      <c r="O599" s="563"/>
      <c r="P599" s="563"/>
    </row>
    <row r="600" spans="3:16" x14ac:dyDescent="0.2">
      <c r="C600" s="563"/>
      <c r="D600" s="563"/>
      <c r="E600" s="563"/>
      <c r="F600" s="563"/>
      <c r="G600" s="563"/>
      <c r="H600" s="563"/>
      <c r="I600" s="563"/>
      <c r="J600" s="563"/>
      <c r="K600" s="563"/>
      <c r="L600" s="563"/>
      <c r="M600" s="578"/>
      <c r="N600" s="563"/>
      <c r="O600" s="563"/>
      <c r="P600" s="563"/>
    </row>
    <row r="601" spans="3:16" x14ac:dyDescent="0.2">
      <c r="C601" s="563"/>
      <c r="D601" s="563"/>
      <c r="E601" s="563"/>
      <c r="F601" s="563"/>
      <c r="G601" s="563"/>
      <c r="H601" s="563"/>
      <c r="I601" s="563"/>
      <c r="J601" s="563"/>
      <c r="K601" s="563"/>
      <c r="L601" s="563"/>
      <c r="M601" s="578"/>
      <c r="N601" s="563"/>
      <c r="O601" s="563"/>
      <c r="P601" s="563"/>
    </row>
    <row r="602" spans="3:16" x14ac:dyDescent="0.2">
      <c r="C602" s="563"/>
      <c r="D602" s="563"/>
      <c r="E602" s="563"/>
      <c r="F602" s="563"/>
      <c r="G602" s="563"/>
      <c r="H602" s="563"/>
      <c r="I602" s="563"/>
      <c r="J602" s="563"/>
      <c r="K602" s="563"/>
      <c r="L602" s="563"/>
      <c r="M602" s="578"/>
      <c r="N602" s="563"/>
      <c r="O602" s="563"/>
      <c r="P602" s="563"/>
    </row>
    <row r="603" spans="3:16" x14ac:dyDescent="0.2">
      <c r="C603" s="563"/>
      <c r="D603" s="563"/>
      <c r="E603" s="563"/>
      <c r="F603" s="563"/>
      <c r="G603" s="563"/>
      <c r="H603" s="563"/>
      <c r="I603" s="563"/>
      <c r="J603" s="563"/>
      <c r="K603" s="563"/>
      <c r="L603" s="563"/>
      <c r="M603" s="578"/>
      <c r="N603" s="563"/>
      <c r="O603" s="563"/>
      <c r="P603" s="563"/>
    </row>
    <row r="604" spans="3:16" x14ac:dyDescent="0.2">
      <c r="C604" s="563"/>
      <c r="D604" s="563"/>
      <c r="E604" s="563"/>
      <c r="F604" s="563"/>
      <c r="G604" s="563"/>
      <c r="H604" s="563"/>
      <c r="I604" s="563"/>
      <c r="J604" s="563"/>
      <c r="K604" s="563"/>
      <c r="L604" s="563"/>
      <c r="M604" s="578"/>
      <c r="N604" s="563"/>
      <c r="O604" s="563"/>
      <c r="P604" s="563"/>
    </row>
    <row r="605" spans="3:16" x14ac:dyDescent="0.2">
      <c r="C605" s="563"/>
      <c r="D605" s="563"/>
      <c r="E605" s="563"/>
      <c r="F605" s="563"/>
      <c r="G605" s="563"/>
      <c r="H605" s="563"/>
      <c r="I605" s="563"/>
      <c r="J605" s="563"/>
      <c r="K605" s="563"/>
      <c r="L605" s="563"/>
      <c r="M605" s="578"/>
      <c r="N605" s="563"/>
      <c r="O605" s="563"/>
      <c r="P605" s="563"/>
    </row>
    <row r="606" spans="3:16" x14ac:dyDescent="0.2">
      <c r="C606" s="563"/>
      <c r="D606" s="563"/>
      <c r="E606" s="563"/>
      <c r="F606" s="563"/>
      <c r="G606" s="563"/>
      <c r="H606" s="563"/>
      <c r="I606" s="563"/>
      <c r="J606" s="563"/>
      <c r="K606" s="563"/>
      <c r="L606" s="563"/>
      <c r="M606" s="578"/>
      <c r="N606" s="563"/>
      <c r="O606" s="563"/>
      <c r="P606" s="563"/>
    </row>
    <row r="607" spans="3:16" x14ac:dyDescent="0.2">
      <c r="C607" s="563"/>
      <c r="D607" s="563"/>
      <c r="E607" s="563"/>
      <c r="F607" s="563"/>
      <c r="G607" s="563"/>
      <c r="H607" s="563"/>
      <c r="I607" s="563"/>
      <c r="J607" s="563"/>
      <c r="K607" s="563"/>
      <c r="L607" s="563"/>
      <c r="M607" s="578"/>
      <c r="N607" s="563"/>
      <c r="O607" s="563"/>
      <c r="P607" s="563"/>
    </row>
    <row r="608" spans="3:16" x14ac:dyDescent="0.2">
      <c r="C608" s="563"/>
      <c r="D608" s="563"/>
      <c r="E608" s="563"/>
      <c r="F608" s="563"/>
      <c r="G608" s="563"/>
      <c r="H608" s="563"/>
      <c r="I608" s="563"/>
      <c r="J608" s="563"/>
      <c r="K608" s="563"/>
      <c r="L608" s="563"/>
      <c r="M608" s="578"/>
      <c r="N608" s="563"/>
      <c r="O608" s="563"/>
      <c r="P608" s="563"/>
    </row>
    <row r="609" spans="3:16" x14ac:dyDescent="0.2">
      <c r="C609" s="563"/>
      <c r="D609" s="563"/>
      <c r="E609" s="563"/>
      <c r="F609" s="563"/>
      <c r="G609" s="563"/>
      <c r="H609" s="563"/>
      <c r="I609" s="563"/>
      <c r="J609" s="563"/>
      <c r="K609" s="563"/>
      <c r="L609" s="563"/>
      <c r="M609" s="578"/>
      <c r="N609" s="563"/>
      <c r="O609" s="563"/>
      <c r="P609" s="563"/>
    </row>
    <row r="610" spans="3:16" x14ac:dyDescent="0.2">
      <c r="C610" s="563"/>
      <c r="D610" s="563"/>
      <c r="E610" s="563"/>
      <c r="F610" s="563"/>
      <c r="G610" s="563"/>
      <c r="H610" s="563"/>
      <c r="I610" s="563"/>
      <c r="J610" s="563"/>
      <c r="K610" s="563"/>
      <c r="L610" s="563"/>
      <c r="M610" s="578"/>
      <c r="N610" s="563"/>
      <c r="O610" s="563"/>
      <c r="P610" s="563"/>
    </row>
    <row r="611" spans="3:16" x14ac:dyDescent="0.2">
      <c r="C611" s="563"/>
      <c r="D611" s="563"/>
      <c r="E611" s="563"/>
      <c r="F611" s="563"/>
      <c r="G611" s="563"/>
      <c r="H611" s="563"/>
      <c r="I611" s="563"/>
      <c r="J611" s="563"/>
      <c r="K611" s="563"/>
      <c r="L611" s="563"/>
      <c r="M611" s="578"/>
      <c r="N611" s="563"/>
      <c r="O611" s="563"/>
      <c r="P611" s="563"/>
    </row>
    <row r="612" spans="3:16" x14ac:dyDescent="0.2">
      <c r="C612" s="563"/>
      <c r="D612" s="563"/>
      <c r="E612" s="563"/>
      <c r="F612" s="563"/>
      <c r="G612" s="563"/>
      <c r="H612" s="563"/>
      <c r="I612" s="563"/>
      <c r="J612" s="563"/>
      <c r="K612" s="563"/>
      <c r="L612" s="563"/>
      <c r="M612" s="578"/>
      <c r="N612" s="563"/>
      <c r="O612" s="563"/>
      <c r="P612" s="563"/>
    </row>
    <row r="613" spans="3:16" x14ac:dyDescent="0.2">
      <c r="C613" s="563"/>
      <c r="D613" s="563"/>
      <c r="E613" s="563"/>
      <c r="F613" s="563"/>
      <c r="G613" s="563"/>
      <c r="H613" s="563"/>
      <c r="I613" s="563"/>
      <c r="J613" s="563"/>
      <c r="K613" s="563"/>
      <c r="L613" s="563"/>
      <c r="M613" s="578"/>
      <c r="N613" s="563"/>
      <c r="O613" s="563"/>
      <c r="P613" s="563"/>
    </row>
    <row r="614" spans="3:16" x14ac:dyDescent="0.2">
      <c r="C614" s="563"/>
      <c r="D614" s="563"/>
      <c r="E614" s="563"/>
      <c r="F614" s="563"/>
      <c r="G614" s="563"/>
      <c r="H614" s="563"/>
      <c r="I614" s="563"/>
      <c r="J614" s="563"/>
      <c r="K614" s="563"/>
      <c r="L614" s="563"/>
      <c r="M614" s="578"/>
      <c r="N614" s="563"/>
      <c r="O614" s="563"/>
      <c r="P614" s="563"/>
    </row>
    <row r="615" spans="3:16" x14ac:dyDescent="0.2">
      <c r="C615" s="563"/>
      <c r="D615" s="563"/>
      <c r="E615" s="563"/>
      <c r="F615" s="563"/>
      <c r="G615" s="563"/>
      <c r="H615" s="563"/>
      <c r="I615" s="563"/>
      <c r="J615" s="563"/>
      <c r="K615" s="563"/>
      <c r="L615" s="563"/>
      <c r="M615" s="578"/>
      <c r="N615" s="563"/>
      <c r="O615" s="563"/>
      <c r="P615" s="563"/>
    </row>
    <row r="616" spans="3:16" x14ac:dyDescent="0.2">
      <c r="C616" s="563"/>
      <c r="D616" s="563"/>
      <c r="E616" s="563"/>
      <c r="F616" s="563"/>
      <c r="G616" s="563"/>
      <c r="H616" s="563"/>
      <c r="I616" s="563"/>
      <c r="J616" s="563"/>
      <c r="K616" s="563"/>
      <c r="L616" s="563"/>
      <c r="M616" s="578"/>
      <c r="N616" s="563"/>
      <c r="O616" s="563"/>
      <c r="P616" s="563"/>
    </row>
    <row r="617" spans="3:16" x14ac:dyDescent="0.2">
      <c r="C617" s="563"/>
      <c r="D617" s="563"/>
      <c r="E617" s="563"/>
      <c r="F617" s="563"/>
      <c r="G617" s="563"/>
      <c r="H617" s="563"/>
      <c r="I617" s="563"/>
      <c r="J617" s="563"/>
      <c r="K617" s="563"/>
      <c r="L617" s="563"/>
      <c r="M617" s="578"/>
      <c r="N617" s="563"/>
      <c r="O617" s="563"/>
      <c r="P617" s="563"/>
    </row>
    <row r="618" spans="3:16" x14ac:dyDescent="0.2">
      <c r="C618" s="563"/>
      <c r="D618" s="563"/>
      <c r="E618" s="563"/>
      <c r="F618" s="563"/>
      <c r="G618" s="563"/>
      <c r="H618" s="563"/>
      <c r="I618" s="563"/>
      <c r="J618" s="563"/>
      <c r="K618" s="563"/>
      <c r="L618" s="563"/>
      <c r="M618" s="578"/>
      <c r="N618" s="563"/>
      <c r="O618" s="563"/>
      <c r="P618" s="563"/>
    </row>
    <row r="619" spans="3:16" x14ac:dyDescent="0.2">
      <c r="C619" s="563"/>
      <c r="D619" s="563"/>
      <c r="E619" s="563"/>
      <c r="F619" s="563"/>
      <c r="G619" s="563"/>
      <c r="H619" s="563"/>
      <c r="I619" s="563"/>
      <c r="J619" s="563"/>
      <c r="K619" s="563"/>
      <c r="L619" s="563"/>
      <c r="M619" s="578"/>
      <c r="N619" s="563"/>
      <c r="O619" s="563"/>
      <c r="P619" s="563"/>
    </row>
    <row r="620" spans="3:16" x14ac:dyDescent="0.2">
      <c r="C620" s="563"/>
      <c r="D620" s="563"/>
      <c r="E620" s="563"/>
      <c r="F620" s="563"/>
      <c r="G620" s="563"/>
      <c r="H620" s="563"/>
      <c r="I620" s="563"/>
      <c r="J620" s="563"/>
      <c r="K620" s="563"/>
      <c r="L620" s="563"/>
      <c r="M620" s="578"/>
      <c r="N620" s="563"/>
      <c r="O620" s="563"/>
      <c r="P620" s="563"/>
    </row>
    <row r="621" spans="3:16" x14ac:dyDescent="0.2">
      <c r="C621" s="563"/>
      <c r="D621" s="563"/>
      <c r="E621" s="563"/>
      <c r="F621" s="563"/>
      <c r="G621" s="563"/>
      <c r="H621" s="563"/>
      <c r="I621" s="563"/>
      <c r="J621" s="563"/>
      <c r="K621" s="563"/>
      <c r="L621" s="563"/>
      <c r="M621" s="578"/>
      <c r="N621" s="563"/>
      <c r="O621" s="563"/>
      <c r="P621" s="563"/>
    </row>
    <row r="622" spans="3:16" x14ac:dyDescent="0.2">
      <c r="C622" s="563"/>
      <c r="D622" s="563"/>
      <c r="E622" s="563"/>
      <c r="F622" s="563"/>
      <c r="G622" s="563"/>
      <c r="H622" s="563"/>
      <c r="I622" s="563"/>
      <c r="J622" s="563"/>
      <c r="K622" s="563"/>
      <c r="L622" s="563"/>
      <c r="M622" s="578"/>
      <c r="N622" s="563"/>
      <c r="O622" s="563"/>
      <c r="P622" s="563"/>
    </row>
    <row r="623" spans="3:16" x14ac:dyDescent="0.2">
      <c r="C623" s="563"/>
      <c r="D623" s="563"/>
      <c r="E623" s="563"/>
      <c r="F623" s="563"/>
      <c r="G623" s="563"/>
      <c r="H623" s="563"/>
      <c r="I623" s="563"/>
      <c r="J623" s="563"/>
      <c r="K623" s="563"/>
      <c r="L623" s="563"/>
      <c r="M623" s="578"/>
      <c r="N623" s="563"/>
      <c r="O623" s="563"/>
      <c r="P623" s="563"/>
    </row>
    <row r="624" spans="3:16" x14ac:dyDescent="0.2">
      <c r="C624" s="563"/>
      <c r="D624" s="563"/>
      <c r="E624" s="563"/>
      <c r="F624" s="563"/>
      <c r="G624" s="563"/>
      <c r="H624" s="563"/>
      <c r="I624" s="563"/>
      <c r="J624" s="563"/>
      <c r="K624" s="563"/>
      <c r="L624" s="563"/>
      <c r="M624" s="578"/>
      <c r="N624" s="563"/>
      <c r="O624" s="563"/>
      <c r="P624" s="563"/>
    </row>
    <row r="625" spans="3:16" x14ac:dyDescent="0.2">
      <c r="C625" s="563"/>
      <c r="D625" s="563"/>
      <c r="E625" s="563"/>
      <c r="F625" s="563"/>
      <c r="G625" s="563"/>
      <c r="H625" s="563"/>
      <c r="I625" s="563"/>
      <c r="J625" s="563"/>
      <c r="K625" s="563"/>
      <c r="L625" s="563"/>
      <c r="M625" s="578"/>
      <c r="N625" s="563"/>
      <c r="O625" s="563"/>
      <c r="P625" s="563"/>
    </row>
    <row r="626" spans="3:16" x14ac:dyDescent="0.2">
      <c r="C626" s="563"/>
      <c r="D626" s="563"/>
      <c r="E626" s="563"/>
      <c r="F626" s="563"/>
      <c r="G626" s="563"/>
      <c r="H626" s="563"/>
      <c r="I626" s="563"/>
      <c r="J626" s="563"/>
      <c r="K626" s="563"/>
      <c r="L626" s="563"/>
      <c r="M626" s="578"/>
      <c r="N626" s="563"/>
      <c r="O626" s="563"/>
      <c r="P626" s="563"/>
    </row>
    <row r="627" spans="3:16" x14ac:dyDescent="0.2">
      <c r="C627" s="563"/>
      <c r="D627" s="563"/>
      <c r="E627" s="563"/>
      <c r="F627" s="563"/>
      <c r="G627" s="563"/>
      <c r="H627" s="563"/>
      <c r="I627" s="563"/>
      <c r="J627" s="563"/>
      <c r="K627" s="563"/>
      <c r="L627" s="563"/>
      <c r="M627" s="578"/>
      <c r="N627" s="563"/>
      <c r="O627" s="563"/>
      <c r="P627" s="563"/>
    </row>
    <row r="628" spans="3:16" x14ac:dyDescent="0.2">
      <c r="C628" s="563"/>
      <c r="D628" s="563"/>
      <c r="E628" s="563"/>
      <c r="F628" s="563"/>
      <c r="G628" s="563"/>
      <c r="H628" s="563"/>
      <c r="I628" s="563"/>
      <c r="J628" s="563"/>
      <c r="K628" s="563"/>
      <c r="L628" s="563"/>
      <c r="M628" s="578"/>
      <c r="N628" s="563"/>
      <c r="O628" s="563"/>
      <c r="P628" s="563"/>
    </row>
    <row r="629" spans="3:16" x14ac:dyDescent="0.2">
      <c r="C629" s="563"/>
      <c r="D629" s="563"/>
      <c r="E629" s="563"/>
      <c r="F629" s="563"/>
      <c r="G629" s="563"/>
      <c r="H629" s="563"/>
      <c r="I629" s="563"/>
      <c r="J629" s="563"/>
      <c r="K629" s="563"/>
      <c r="L629" s="563"/>
      <c r="M629" s="578"/>
      <c r="N629" s="563"/>
      <c r="O629" s="563"/>
      <c r="P629" s="563"/>
    </row>
    <row r="630" spans="3:16" x14ac:dyDescent="0.2">
      <c r="C630" s="563"/>
      <c r="D630" s="563"/>
      <c r="E630" s="563"/>
      <c r="F630" s="563"/>
      <c r="G630" s="563"/>
      <c r="H630" s="563"/>
      <c r="I630" s="563"/>
      <c r="J630" s="563"/>
      <c r="K630" s="563"/>
      <c r="L630" s="563"/>
      <c r="M630" s="578"/>
      <c r="N630" s="563"/>
      <c r="O630" s="563"/>
      <c r="P630" s="563"/>
    </row>
    <row r="631" spans="3:16" x14ac:dyDescent="0.2">
      <c r="C631" s="563"/>
      <c r="D631" s="563"/>
      <c r="E631" s="563"/>
      <c r="F631" s="563"/>
      <c r="G631" s="563"/>
      <c r="H631" s="563"/>
      <c r="I631" s="563"/>
      <c r="J631" s="563"/>
      <c r="K631" s="563"/>
      <c r="L631" s="563"/>
      <c r="M631" s="578"/>
      <c r="N631" s="563"/>
      <c r="O631" s="563"/>
      <c r="P631" s="563"/>
    </row>
    <row r="632" spans="3:16" x14ac:dyDescent="0.2">
      <c r="C632" s="563"/>
      <c r="D632" s="563"/>
      <c r="E632" s="563"/>
      <c r="F632" s="563"/>
      <c r="G632" s="563"/>
      <c r="H632" s="563"/>
      <c r="I632" s="563"/>
      <c r="J632" s="563"/>
      <c r="K632" s="563"/>
      <c r="L632" s="563"/>
      <c r="M632" s="578"/>
      <c r="N632" s="563"/>
      <c r="O632" s="563"/>
      <c r="P632" s="563"/>
    </row>
    <row r="633" spans="3:16" x14ac:dyDescent="0.2">
      <c r="C633" s="563"/>
      <c r="D633" s="563"/>
      <c r="E633" s="563"/>
      <c r="F633" s="563"/>
      <c r="G633" s="563"/>
      <c r="H633" s="563"/>
      <c r="I633" s="563"/>
      <c r="J633" s="563"/>
      <c r="K633" s="563"/>
      <c r="L633" s="563"/>
      <c r="M633" s="578"/>
      <c r="N633" s="563"/>
      <c r="O633" s="563"/>
      <c r="P633" s="563"/>
    </row>
    <row r="634" spans="3:16" x14ac:dyDescent="0.2">
      <c r="C634" s="563"/>
      <c r="D634" s="563"/>
      <c r="E634" s="563"/>
      <c r="F634" s="563"/>
      <c r="G634" s="563"/>
      <c r="H634" s="563"/>
      <c r="I634" s="563"/>
      <c r="J634" s="563"/>
      <c r="K634" s="563"/>
      <c r="L634" s="563"/>
      <c r="M634" s="578"/>
      <c r="N634" s="563"/>
      <c r="O634" s="563"/>
      <c r="P634" s="563"/>
    </row>
    <row r="635" spans="3:16" x14ac:dyDescent="0.2">
      <c r="C635" s="563"/>
      <c r="D635" s="563"/>
      <c r="E635" s="563"/>
      <c r="F635" s="563"/>
      <c r="G635" s="563"/>
      <c r="H635" s="563"/>
      <c r="I635" s="563"/>
      <c r="J635" s="563"/>
      <c r="K635" s="563"/>
      <c r="L635" s="563"/>
      <c r="M635" s="578"/>
      <c r="N635" s="563"/>
      <c r="O635" s="563"/>
      <c r="P635" s="563"/>
    </row>
    <row r="636" spans="3:16" x14ac:dyDescent="0.2">
      <c r="C636" s="563"/>
      <c r="D636" s="563"/>
      <c r="E636" s="563"/>
      <c r="F636" s="563"/>
      <c r="G636" s="563"/>
      <c r="H636" s="563"/>
      <c r="I636" s="563"/>
      <c r="J636" s="563"/>
      <c r="K636" s="563"/>
      <c r="L636" s="563"/>
      <c r="M636" s="578"/>
      <c r="N636" s="563"/>
      <c r="O636" s="563"/>
      <c r="P636" s="563"/>
    </row>
    <row r="637" spans="3:16" x14ac:dyDescent="0.2">
      <c r="C637" s="563"/>
      <c r="D637" s="563"/>
      <c r="E637" s="563"/>
      <c r="F637" s="563"/>
      <c r="G637" s="563"/>
      <c r="H637" s="563"/>
      <c r="I637" s="563"/>
      <c r="J637" s="563"/>
      <c r="K637" s="563"/>
      <c r="L637" s="563"/>
      <c r="M637" s="578"/>
      <c r="N637" s="563"/>
      <c r="O637" s="563"/>
      <c r="P637" s="563"/>
    </row>
    <row r="638" spans="3:16" x14ac:dyDescent="0.2">
      <c r="C638" s="563"/>
      <c r="D638" s="563"/>
      <c r="E638" s="563"/>
      <c r="F638" s="563"/>
      <c r="G638" s="563"/>
      <c r="H638" s="563"/>
      <c r="I638" s="563"/>
      <c r="J638" s="563"/>
      <c r="K638" s="563"/>
      <c r="L638" s="563"/>
      <c r="M638" s="578"/>
      <c r="N638" s="563"/>
      <c r="O638" s="563"/>
      <c r="P638" s="563"/>
    </row>
    <row r="639" spans="3:16" x14ac:dyDescent="0.2">
      <c r="C639" s="563"/>
      <c r="D639" s="563"/>
      <c r="E639" s="563"/>
      <c r="F639" s="563"/>
      <c r="G639" s="563"/>
      <c r="H639" s="563"/>
      <c r="I639" s="563"/>
      <c r="J639" s="563"/>
      <c r="K639" s="563"/>
      <c r="L639" s="563"/>
      <c r="M639" s="578"/>
      <c r="N639" s="563"/>
      <c r="O639" s="563"/>
      <c r="P639" s="563"/>
    </row>
    <row r="640" spans="3:16" x14ac:dyDescent="0.2">
      <c r="C640" s="563"/>
      <c r="D640" s="563"/>
      <c r="E640" s="563"/>
      <c r="F640" s="563"/>
      <c r="G640" s="563"/>
      <c r="H640" s="563"/>
      <c r="I640" s="563"/>
      <c r="J640" s="563"/>
      <c r="K640" s="563"/>
      <c r="L640" s="563"/>
      <c r="M640" s="578"/>
      <c r="N640" s="563"/>
      <c r="O640" s="563"/>
      <c r="P640" s="563"/>
    </row>
    <row r="641" spans="3:16" x14ac:dyDescent="0.2">
      <c r="C641" s="563"/>
      <c r="D641" s="563"/>
      <c r="E641" s="563"/>
      <c r="F641" s="563"/>
      <c r="G641" s="563"/>
      <c r="H641" s="563"/>
      <c r="I641" s="563"/>
      <c r="J641" s="563"/>
      <c r="K641" s="563"/>
      <c r="L641" s="563"/>
      <c r="M641" s="578"/>
      <c r="N641" s="563"/>
      <c r="O641" s="563"/>
      <c r="P641" s="563"/>
    </row>
    <row r="642" spans="3:16" x14ac:dyDescent="0.2">
      <c r="C642" s="563"/>
      <c r="D642" s="563"/>
      <c r="E642" s="563"/>
      <c r="F642" s="563"/>
      <c r="G642" s="563"/>
      <c r="H642" s="563"/>
      <c r="I642" s="563"/>
      <c r="J642" s="563"/>
      <c r="K642" s="563"/>
      <c r="L642" s="563"/>
      <c r="M642" s="578"/>
      <c r="N642" s="563"/>
      <c r="O642" s="563"/>
      <c r="P642" s="563"/>
    </row>
    <row r="643" spans="3:16" x14ac:dyDescent="0.2">
      <c r="C643" s="563"/>
      <c r="D643" s="563"/>
      <c r="E643" s="563"/>
      <c r="F643" s="563"/>
      <c r="G643" s="563"/>
      <c r="H643" s="563"/>
      <c r="I643" s="563"/>
      <c r="J643" s="563"/>
      <c r="K643" s="563"/>
      <c r="L643" s="563"/>
      <c r="M643" s="578"/>
      <c r="N643" s="563"/>
      <c r="O643" s="563"/>
      <c r="P643" s="563"/>
    </row>
    <row r="644" spans="3:16" x14ac:dyDescent="0.2">
      <c r="C644" s="563"/>
      <c r="D644" s="563"/>
      <c r="E644" s="563"/>
      <c r="F644" s="563"/>
      <c r="G644" s="563"/>
      <c r="H644" s="563"/>
      <c r="I644" s="563"/>
      <c r="J644" s="563"/>
      <c r="K644" s="563"/>
      <c r="L644" s="563"/>
      <c r="M644" s="578"/>
      <c r="N644" s="563"/>
      <c r="O644" s="563"/>
      <c r="P644" s="563"/>
    </row>
    <row r="645" spans="3:16" x14ac:dyDescent="0.2">
      <c r="C645" s="563"/>
      <c r="D645" s="563"/>
      <c r="E645" s="563"/>
      <c r="F645" s="563"/>
      <c r="G645" s="563"/>
      <c r="H645" s="563"/>
      <c r="I645" s="563"/>
      <c r="J645" s="563"/>
      <c r="K645" s="563"/>
      <c r="L645" s="563"/>
      <c r="M645" s="578"/>
      <c r="N645" s="563"/>
      <c r="O645" s="563"/>
      <c r="P645" s="563"/>
    </row>
    <row r="646" spans="3:16" x14ac:dyDescent="0.2">
      <c r="C646" s="563"/>
      <c r="D646" s="563"/>
      <c r="E646" s="563"/>
      <c r="F646" s="563"/>
      <c r="G646" s="563"/>
      <c r="H646" s="563"/>
      <c r="I646" s="563"/>
      <c r="J646" s="563"/>
      <c r="K646" s="563"/>
      <c r="L646" s="563"/>
      <c r="M646" s="578"/>
      <c r="N646" s="563"/>
      <c r="O646" s="563"/>
      <c r="P646" s="563"/>
    </row>
    <row r="647" spans="3:16" x14ac:dyDescent="0.2">
      <c r="C647" s="563"/>
      <c r="D647" s="563"/>
      <c r="E647" s="563"/>
      <c r="F647" s="563"/>
      <c r="G647" s="563"/>
      <c r="H647" s="563"/>
      <c r="I647" s="563"/>
      <c r="J647" s="563"/>
      <c r="K647" s="563"/>
      <c r="L647" s="563"/>
      <c r="M647" s="578"/>
      <c r="N647" s="563"/>
      <c r="O647" s="563"/>
      <c r="P647" s="563"/>
    </row>
    <row r="648" spans="3:16" x14ac:dyDescent="0.2">
      <c r="C648" s="563"/>
      <c r="D648" s="563"/>
      <c r="E648" s="563"/>
      <c r="F648" s="563"/>
      <c r="G648" s="563"/>
      <c r="H648" s="563"/>
      <c r="I648" s="563"/>
      <c r="J648" s="563"/>
      <c r="K648" s="563"/>
      <c r="L648" s="563"/>
      <c r="M648" s="578"/>
      <c r="N648" s="563"/>
      <c r="O648" s="563"/>
      <c r="P648" s="563"/>
    </row>
    <row r="649" spans="3:16" x14ac:dyDescent="0.2">
      <c r="C649" s="563"/>
      <c r="D649" s="563"/>
      <c r="E649" s="563"/>
      <c r="F649" s="563"/>
      <c r="G649" s="563"/>
      <c r="H649" s="563"/>
      <c r="I649" s="563"/>
      <c r="J649" s="563"/>
      <c r="K649" s="563"/>
      <c r="L649" s="563"/>
      <c r="M649" s="578"/>
      <c r="N649" s="563"/>
      <c r="O649" s="563"/>
      <c r="P649" s="563"/>
    </row>
    <row r="650" spans="3:16" x14ac:dyDescent="0.2">
      <c r="C650" s="563"/>
      <c r="D650" s="563"/>
      <c r="E650" s="563"/>
      <c r="F650" s="563"/>
      <c r="G650" s="563"/>
      <c r="H650" s="563"/>
      <c r="I650" s="563"/>
      <c r="J650" s="563"/>
      <c r="K650" s="563"/>
      <c r="L650" s="563"/>
      <c r="M650" s="578"/>
      <c r="N650" s="563"/>
      <c r="O650" s="563"/>
      <c r="P650" s="563"/>
    </row>
    <row r="651" spans="3:16" x14ac:dyDescent="0.2">
      <c r="C651" s="563"/>
      <c r="D651" s="563"/>
      <c r="E651" s="563"/>
      <c r="F651" s="563"/>
      <c r="G651" s="563"/>
      <c r="H651" s="563"/>
      <c r="I651" s="563"/>
      <c r="J651" s="563"/>
      <c r="K651" s="563"/>
      <c r="L651" s="563"/>
      <c r="M651" s="578"/>
      <c r="N651" s="563"/>
      <c r="O651" s="563"/>
      <c r="P651" s="563"/>
    </row>
    <row r="652" spans="3:16" x14ac:dyDescent="0.2">
      <c r="C652" s="563"/>
      <c r="D652" s="563"/>
      <c r="E652" s="563"/>
      <c r="F652" s="563"/>
      <c r="G652" s="563"/>
      <c r="H652" s="563"/>
      <c r="I652" s="563"/>
      <c r="J652" s="563"/>
      <c r="K652" s="563"/>
      <c r="L652" s="563"/>
      <c r="M652" s="578"/>
      <c r="N652" s="563"/>
      <c r="O652" s="563"/>
      <c r="P652" s="563"/>
    </row>
    <row r="653" spans="3:16" x14ac:dyDescent="0.2">
      <c r="C653" s="563"/>
      <c r="D653" s="563"/>
      <c r="E653" s="563"/>
      <c r="F653" s="563"/>
      <c r="G653" s="563"/>
      <c r="H653" s="563"/>
      <c r="I653" s="563"/>
      <c r="J653" s="563"/>
      <c r="K653" s="563"/>
      <c r="L653" s="563"/>
      <c r="M653" s="578"/>
      <c r="N653" s="563"/>
      <c r="O653" s="563"/>
      <c r="P653" s="563"/>
    </row>
    <row r="654" spans="3:16" x14ac:dyDescent="0.2">
      <c r="C654" s="563"/>
      <c r="D654" s="563"/>
      <c r="E654" s="563"/>
      <c r="F654" s="563"/>
      <c r="G654" s="563"/>
      <c r="H654" s="563"/>
      <c r="I654" s="563"/>
      <c r="J654" s="563"/>
      <c r="K654" s="563"/>
      <c r="L654" s="563"/>
      <c r="M654" s="578"/>
      <c r="N654" s="563"/>
      <c r="O654" s="563"/>
      <c r="P654" s="563"/>
    </row>
    <row r="655" spans="3:16" x14ac:dyDescent="0.2">
      <c r="C655" s="563"/>
      <c r="D655" s="563"/>
      <c r="E655" s="563"/>
      <c r="F655" s="563"/>
      <c r="G655" s="563"/>
      <c r="H655" s="563"/>
      <c r="I655" s="563"/>
      <c r="J655" s="563"/>
      <c r="K655" s="563"/>
      <c r="L655" s="563"/>
      <c r="M655" s="578"/>
      <c r="N655" s="563"/>
      <c r="O655" s="563"/>
      <c r="P655" s="563"/>
    </row>
    <row r="656" spans="3:16" x14ac:dyDescent="0.2">
      <c r="C656" s="563"/>
      <c r="D656" s="563"/>
      <c r="E656" s="563"/>
      <c r="F656" s="563"/>
      <c r="G656" s="563"/>
      <c r="H656" s="563"/>
      <c r="I656" s="563"/>
      <c r="J656" s="563"/>
      <c r="K656" s="563"/>
      <c r="L656" s="563"/>
      <c r="M656" s="578"/>
      <c r="N656" s="563"/>
      <c r="O656" s="563"/>
      <c r="P656" s="563"/>
    </row>
    <row r="657" spans="3:16" x14ac:dyDescent="0.2">
      <c r="C657" s="563"/>
      <c r="D657" s="563"/>
      <c r="E657" s="563"/>
      <c r="F657" s="563"/>
      <c r="G657" s="563"/>
      <c r="H657" s="563"/>
      <c r="I657" s="563"/>
      <c r="J657" s="563"/>
      <c r="K657" s="563"/>
      <c r="L657" s="563"/>
      <c r="M657" s="578"/>
      <c r="N657" s="563"/>
      <c r="O657" s="563"/>
      <c r="P657" s="563"/>
    </row>
    <row r="658" spans="3:16" x14ac:dyDescent="0.2">
      <c r="C658" s="563"/>
      <c r="D658" s="563"/>
      <c r="E658" s="563"/>
      <c r="F658" s="563"/>
      <c r="G658" s="563"/>
      <c r="H658" s="563"/>
      <c r="I658" s="563"/>
      <c r="J658" s="563"/>
      <c r="K658" s="563"/>
      <c r="L658" s="563"/>
      <c r="M658" s="578"/>
      <c r="N658" s="563"/>
      <c r="O658" s="563"/>
      <c r="P658" s="563"/>
    </row>
    <row r="659" spans="3:16" x14ac:dyDescent="0.2">
      <c r="C659" s="563"/>
      <c r="D659" s="563"/>
      <c r="E659" s="563"/>
      <c r="F659" s="563"/>
      <c r="G659" s="563"/>
      <c r="H659" s="563"/>
      <c r="I659" s="563"/>
      <c r="J659" s="563"/>
      <c r="K659" s="563"/>
      <c r="L659" s="563"/>
      <c r="M659" s="578"/>
      <c r="N659" s="563"/>
      <c r="O659" s="563"/>
      <c r="P659" s="563"/>
    </row>
    <row r="660" spans="3:16" x14ac:dyDescent="0.2">
      <c r="C660" s="563"/>
      <c r="D660" s="563"/>
      <c r="E660" s="563"/>
      <c r="F660" s="563"/>
      <c r="G660" s="563"/>
      <c r="H660" s="563"/>
      <c r="I660" s="563"/>
      <c r="J660" s="563"/>
      <c r="K660" s="563"/>
      <c r="L660" s="563"/>
      <c r="M660" s="578"/>
      <c r="N660" s="563"/>
      <c r="O660" s="563"/>
      <c r="P660" s="563"/>
    </row>
    <row r="661" spans="3:16" x14ac:dyDescent="0.2">
      <c r="C661" s="563"/>
      <c r="D661" s="563"/>
      <c r="E661" s="563"/>
      <c r="F661" s="563"/>
      <c r="G661" s="563"/>
      <c r="H661" s="563"/>
      <c r="I661" s="563"/>
      <c r="J661" s="563"/>
      <c r="K661" s="563"/>
      <c r="L661" s="563"/>
      <c r="M661" s="578"/>
      <c r="N661" s="563"/>
      <c r="O661" s="563"/>
      <c r="P661" s="563"/>
    </row>
    <row r="662" spans="3:16" x14ac:dyDescent="0.2">
      <c r="C662" s="563"/>
      <c r="D662" s="563"/>
      <c r="E662" s="563"/>
      <c r="F662" s="563"/>
      <c r="G662" s="563"/>
      <c r="H662" s="563"/>
      <c r="I662" s="563"/>
      <c r="J662" s="563"/>
      <c r="K662" s="563"/>
      <c r="L662" s="563"/>
      <c r="M662" s="578"/>
      <c r="N662" s="563"/>
      <c r="O662" s="563"/>
      <c r="P662" s="563"/>
    </row>
    <row r="663" spans="3:16" x14ac:dyDescent="0.2">
      <c r="C663" s="563"/>
      <c r="D663" s="563"/>
      <c r="E663" s="563"/>
      <c r="F663" s="563"/>
      <c r="G663" s="563"/>
      <c r="H663" s="563"/>
      <c r="I663" s="563"/>
      <c r="J663" s="563"/>
      <c r="K663" s="563"/>
      <c r="L663" s="563"/>
      <c r="M663" s="578"/>
      <c r="N663" s="563"/>
      <c r="O663" s="563"/>
      <c r="P663" s="563"/>
    </row>
    <row r="664" spans="3:16" x14ac:dyDescent="0.2">
      <c r="C664" s="563"/>
      <c r="D664" s="563"/>
      <c r="E664" s="563"/>
      <c r="F664" s="563"/>
      <c r="G664" s="563"/>
      <c r="H664" s="563"/>
      <c r="I664" s="563"/>
      <c r="J664" s="563"/>
      <c r="K664" s="563"/>
      <c r="L664" s="563"/>
      <c r="M664" s="578"/>
      <c r="N664" s="563"/>
      <c r="O664" s="563"/>
      <c r="P664" s="563"/>
    </row>
    <row r="665" spans="3:16" x14ac:dyDescent="0.2">
      <c r="C665" s="563"/>
      <c r="D665" s="563"/>
      <c r="E665" s="563"/>
      <c r="F665" s="563"/>
      <c r="G665" s="563"/>
      <c r="H665" s="563"/>
      <c r="I665" s="563"/>
      <c r="J665" s="563"/>
      <c r="K665" s="563"/>
      <c r="L665" s="563"/>
      <c r="M665" s="578"/>
      <c r="N665" s="563"/>
      <c r="O665" s="563"/>
      <c r="P665" s="563"/>
    </row>
    <row r="666" spans="3:16" x14ac:dyDescent="0.2">
      <c r="C666" s="563"/>
      <c r="D666" s="563"/>
      <c r="E666" s="563"/>
      <c r="F666" s="563"/>
      <c r="G666" s="563"/>
      <c r="H666" s="563"/>
      <c r="I666" s="563"/>
      <c r="J666" s="563"/>
      <c r="K666" s="563"/>
      <c r="L666" s="563"/>
      <c r="M666" s="578"/>
      <c r="N666" s="563"/>
      <c r="O666" s="563"/>
      <c r="P666" s="563"/>
    </row>
    <row r="667" spans="3:16" x14ac:dyDescent="0.2">
      <c r="C667" s="563"/>
      <c r="D667" s="563"/>
      <c r="E667" s="563"/>
      <c r="F667" s="563"/>
      <c r="G667" s="563"/>
      <c r="H667" s="563"/>
      <c r="I667" s="563"/>
      <c r="J667" s="563"/>
      <c r="K667" s="563"/>
      <c r="L667" s="563"/>
      <c r="M667" s="578"/>
      <c r="N667" s="563"/>
      <c r="O667" s="563"/>
      <c r="P667" s="563"/>
    </row>
    <row r="668" spans="3:16" x14ac:dyDescent="0.2">
      <c r="C668" s="563"/>
      <c r="D668" s="563"/>
      <c r="E668" s="563"/>
      <c r="F668" s="563"/>
      <c r="G668" s="563"/>
      <c r="H668" s="563"/>
      <c r="I668" s="563"/>
      <c r="J668" s="563"/>
      <c r="K668" s="563"/>
      <c r="L668" s="563"/>
      <c r="M668" s="578"/>
      <c r="N668" s="563"/>
      <c r="O668" s="563"/>
      <c r="P668" s="563"/>
    </row>
    <row r="669" spans="3:16" x14ac:dyDescent="0.2">
      <c r="C669" s="563"/>
      <c r="D669" s="563"/>
      <c r="E669" s="563"/>
      <c r="F669" s="563"/>
      <c r="G669" s="563"/>
      <c r="H669" s="563"/>
      <c r="I669" s="563"/>
      <c r="J669" s="563"/>
      <c r="K669" s="563"/>
      <c r="L669" s="563"/>
      <c r="M669" s="578"/>
      <c r="N669" s="563"/>
      <c r="O669" s="563"/>
      <c r="P669" s="563"/>
    </row>
    <row r="670" spans="3:16" x14ac:dyDescent="0.2">
      <c r="C670" s="563"/>
      <c r="D670" s="563"/>
      <c r="E670" s="563"/>
      <c r="F670" s="563"/>
      <c r="G670" s="563"/>
      <c r="H670" s="563"/>
      <c r="I670" s="563"/>
      <c r="J670" s="563"/>
      <c r="K670" s="563"/>
      <c r="L670" s="563"/>
      <c r="M670" s="578"/>
      <c r="N670" s="563"/>
      <c r="O670" s="563"/>
      <c r="P670" s="563"/>
    </row>
    <row r="671" spans="3:16" x14ac:dyDescent="0.2">
      <c r="C671" s="563"/>
      <c r="D671" s="563"/>
      <c r="E671" s="563"/>
      <c r="F671" s="563"/>
      <c r="G671" s="563"/>
      <c r="H671" s="563"/>
      <c r="I671" s="563"/>
      <c r="J671" s="563"/>
      <c r="K671" s="563"/>
      <c r="L671" s="563"/>
      <c r="M671" s="578"/>
      <c r="N671" s="563"/>
      <c r="O671" s="563"/>
      <c r="P671" s="563"/>
    </row>
    <row r="672" spans="3:16" x14ac:dyDescent="0.2">
      <c r="C672" s="563"/>
      <c r="D672" s="563"/>
      <c r="E672" s="563"/>
      <c r="F672" s="563"/>
      <c r="G672" s="563"/>
      <c r="H672" s="563"/>
      <c r="I672" s="563"/>
      <c r="J672" s="563"/>
      <c r="K672" s="563"/>
      <c r="L672" s="563"/>
      <c r="M672" s="578"/>
      <c r="N672" s="563"/>
      <c r="O672" s="563"/>
      <c r="P672" s="563"/>
    </row>
    <row r="673" spans="3:16" x14ac:dyDescent="0.2">
      <c r="C673" s="563"/>
      <c r="D673" s="563"/>
      <c r="E673" s="563"/>
      <c r="F673" s="563"/>
      <c r="G673" s="563"/>
      <c r="H673" s="563"/>
      <c r="I673" s="563"/>
      <c r="J673" s="563"/>
      <c r="K673" s="563"/>
      <c r="L673" s="563"/>
      <c r="M673" s="578"/>
      <c r="N673" s="563"/>
      <c r="O673" s="563"/>
      <c r="P673" s="563"/>
    </row>
    <row r="674" spans="3:16" x14ac:dyDescent="0.2">
      <c r="C674" s="563"/>
      <c r="D674" s="563"/>
      <c r="E674" s="563"/>
      <c r="F674" s="563"/>
      <c r="G674" s="563"/>
      <c r="H674" s="563"/>
      <c r="I674" s="563"/>
      <c r="J674" s="563"/>
      <c r="K674" s="563"/>
      <c r="L674" s="563"/>
      <c r="M674" s="578"/>
      <c r="N674" s="563"/>
      <c r="O674" s="563"/>
      <c r="P674" s="563"/>
    </row>
    <row r="675" spans="3:16" x14ac:dyDescent="0.2">
      <c r="C675" s="563"/>
      <c r="D675" s="563"/>
      <c r="E675" s="563"/>
      <c r="F675" s="563"/>
      <c r="G675" s="563"/>
      <c r="H675" s="563"/>
      <c r="I675" s="563"/>
      <c r="J675" s="563"/>
      <c r="K675" s="563"/>
      <c r="L675" s="563"/>
      <c r="M675" s="578"/>
      <c r="N675" s="563"/>
      <c r="O675" s="563"/>
      <c r="P675" s="563"/>
    </row>
    <row r="676" spans="3:16" x14ac:dyDescent="0.2">
      <c r="C676" s="563"/>
      <c r="D676" s="563"/>
      <c r="E676" s="563"/>
      <c r="F676" s="563"/>
      <c r="G676" s="563"/>
      <c r="H676" s="563"/>
      <c r="I676" s="563"/>
      <c r="J676" s="563"/>
      <c r="K676" s="563"/>
      <c r="L676" s="563"/>
      <c r="M676" s="578"/>
      <c r="N676" s="563"/>
      <c r="O676" s="563"/>
      <c r="P676" s="563"/>
    </row>
    <row r="677" spans="3:16" x14ac:dyDescent="0.2">
      <c r="C677" s="563"/>
      <c r="D677" s="563"/>
      <c r="E677" s="563"/>
      <c r="F677" s="563"/>
      <c r="G677" s="563"/>
      <c r="H677" s="563"/>
      <c r="I677" s="563"/>
      <c r="J677" s="563"/>
      <c r="K677" s="563"/>
      <c r="L677" s="563"/>
      <c r="M677" s="578"/>
      <c r="N677" s="563"/>
      <c r="O677" s="563"/>
      <c r="P677" s="563"/>
    </row>
    <row r="678" spans="3:16" x14ac:dyDescent="0.2">
      <c r="C678" s="563"/>
      <c r="D678" s="563"/>
      <c r="E678" s="563"/>
      <c r="F678" s="563"/>
      <c r="G678" s="563"/>
      <c r="H678" s="563"/>
      <c r="I678" s="563"/>
      <c r="J678" s="563"/>
      <c r="K678" s="563"/>
      <c r="L678" s="563"/>
      <c r="M678" s="578"/>
      <c r="N678" s="563"/>
      <c r="O678" s="563"/>
      <c r="P678" s="563"/>
    </row>
    <row r="679" spans="3:16" x14ac:dyDescent="0.2">
      <c r="C679" s="563"/>
      <c r="D679" s="563"/>
      <c r="E679" s="563"/>
      <c r="F679" s="563"/>
      <c r="G679" s="563"/>
      <c r="H679" s="563"/>
      <c r="I679" s="563"/>
      <c r="J679" s="563"/>
      <c r="K679" s="563"/>
      <c r="L679" s="563"/>
      <c r="M679" s="578"/>
      <c r="N679" s="563"/>
      <c r="O679" s="563"/>
      <c r="P679" s="563"/>
    </row>
    <row r="680" spans="3:16" x14ac:dyDescent="0.2">
      <c r="C680" s="563"/>
      <c r="D680" s="563"/>
      <c r="E680" s="563"/>
      <c r="F680" s="563"/>
      <c r="G680" s="563"/>
      <c r="H680" s="563"/>
      <c r="I680" s="563"/>
      <c r="J680" s="563"/>
      <c r="K680" s="563"/>
      <c r="L680" s="563"/>
      <c r="M680" s="578"/>
      <c r="N680" s="563"/>
      <c r="O680" s="563"/>
      <c r="P680" s="563"/>
    </row>
    <row r="681" spans="3:16" x14ac:dyDescent="0.2">
      <c r="C681" s="563"/>
      <c r="D681" s="563"/>
      <c r="E681" s="563"/>
      <c r="F681" s="563"/>
      <c r="G681" s="563"/>
      <c r="H681" s="563"/>
      <c r="I681" s="563"/>
      <c r="J681" s="563"/>
      <c r="K681" s="563"/>
      <c r="L681" s="563"/>
      <c r="M681" s="578"/>
      <c r="N681" s="563"/>
      <c r="O681" s="563"/>
      <c r="P681" s="563"/>
    </row>
    <row r="682" spans="3:16" x14ac:dyDescent="0.2">
      <c r="C682" s="563"/>
      <c r="D682" s="563"/>
      <c r="E682" s="563"/>
      <c r="F682" s="563"/>
      <c r="G682" s="563"/>
      <c r="H682" s="563"/>
      <c r="I682" s="563"/>
      <c r="J682" s="563"/>
      <c r="K682" s="563"/>
      <c r="L682" s="563"/>
      <c r="M682" s="578"/>
      <c r="N682" s="563"/>
      <c r="O682" s="563"/>
      <c r="P682" s="563"/>
    </row>
    <row r="683" spans="3:16" x14ac:dyDescent="0.2">
      <c r="C683" s="563"/>
      <c r="D683" s="563"/>
      <c r="E683" s="563"/>
      <c r="F683" s="563"/>
      <c r="G683" s="563"/>
      <c r="H683" s="563"/>
      <c r="I683" s="563"/>
      <c r="J683" s="563"/>
      <c r="K683" s="563"/>
      <c r="L683" s="563"/>
      <c r="M683" s="578"/>
      <c r="N683" s="563"/>
      <c r="O683" s="563"/>
      <c r="P683" s="563"/>
    </row>
    <row r="684" spans="3:16" x14ac:dyDescent="0.2">
      <c r="C684" s="563"/>
      <c r="D684" s="563"/>
      <c r="E684" s="563"/>
      <c r="F684" s="563"/>
      <c r="G684" s="563"/>
      <c r="H684" s="563"/>
      <c r="I684" s="563"/>
      <c r="J684" s="563"/>
      <c r="K684" s="563"/>
      <c r="L684" s="563"/>
      <c r="M684" s="578"/>
      <c r="N684" s="563"/>
      <c r="O684" s="563"/>
      <c r="P684" s="563"/>
    </row>
    <row r="685" spans="3:16" x14ac:dyDescent="0.2">
      <c r="C685" s="563"/>
      <c r="D685" s="563"/>
      <c r="E685" s="563"/>
      <c r="F685" s="563"/>
      <c r="G685" s="563"/>
      <c r="H685" s="563"/>
      <c r="I685" s="563"/>
      <c r="J685" s="563"/>
      <c r="K685" s="563"/>
      <c r="L685" s="563"/>
      <c r="M685" s="578"/>
      <c r="N685" s="563"/>
      <c r="O685" s="563"/>
      <c r="P685" s="563"/>
    </row>
    <row r="686" spans="3:16" x14ac:dyDescent="0.2">
      <c r="C686" s="563"/>
      <c r="D686" s="563"/>
      <c r="E686" s="563"/>
      <c r="F686" s="563"/>
      <c r="G686" s="563"/>
      <c r="H686" s="563"/>
      <c r="I686" s="563"/>
      <c r="J686" s="563"/>
      <c r="K686" s="563"/>
      <c r="L686" s="563"/>
      <c r="M686" s="578"/>
      <c r="N686" s="563"/>
      <c r="O686" s="563"/>
      <c r="P686" s="563"/>
    </row>
    <row r="687" spans="3:16" x14ac:dyDescent="0.2">
      <c r="C687" s="563"/>
      <c r="D687" s="563"/>
      <c r="E687" s="563"/>
      <c r="F687" s="563"/>
      <c r="G687" s="563"/>
      <c r="H687" s="563"/>
      <c r="I687" s="563"/>
      <c r="J687" s="563"/>
      <c r="K687" s="563"/>
      <c r="L687" s="563"/>
      <c r="M687" s="578"/>
      <c r="N687" s="563"/>
      <c r="O687" s="563"/>
      <c r="P687" s="563"/>
    </row>
    <row r="688" spans="3:16" x14ac:dyDescent="0.2">
      <c r="C688" s="563"/>
      <c r="D688" s="563"/>
      <c r="E688" s="563"/>
      <c r="F688" s="563"/>
      <c r="G688" s="563"/>
      <c r="H688" s="563"/>
      <c r="I688" s="563"/>
      <c r="J688" s="563"/>
      <c r="K688" s="563"/>
      <c r="L688" s="563"/>
      <c r="M688" s="578"/>
      <c r="N688" s="563"/>
      <c r="O688" s="563"/>
      <c r="P688" s="563"/>
    </row>
    <row r="689" spans="3:16" x14ac:dyDescent="0.2">
      <c r="C689" s="563"/>
      <c r="D689" s="563"/>
      <c r="E689" s="563"/>
      <c r="F689" s="563"/>
      <c r="G689" s="563"/>
      <c r="H689" s="563"/>
      <c r="I689" s="563"/>
      <c r="J689" s="563"/>
      <c r="K689" s="563"/>
      <c r="L689" s="563"/>
      <c r="M689" s="578"/>
      <c r="N689" s="563"/>
      <c r="O689" s="563"/>
      <c r="P689" s="563"/>
    </row>
    <row r="690" spans="3:16" x14ac:dyDescent="0.2">
      <c r="C690" s="563"/>
      <c r="D690" s="563"/>
      <c r="E690" s="563"/>
      <c r="F690" s="563"/>
      <c r="G690" s="563"/>
      <c r="H690" s="563"/>
      <c r="I690" s="563"/>
      <c r="J690" s="563"/>
      <c r="K690" s="563"/>
      <c r="L690" s="563"/>
      <c r="M690" s="578"/>
      <c r="N690" s="563"/>
      <c r="O690" s="563"/>
      <c r="P690" s="563"/>
    </row>
    <row r="691" spans="3:16" x14ac:dyDescent="0.2">
      <c r="C691" s="563"/>
      <c r="D691" s="563"/>
      <c r="E691" s="563"/>
      <c r="F691" s="563"/>
      <c r="G691" s="563"/>
      <c r="H691" s="563"/>
      <c r="I691" s="563"/>
      <c r="J691" s="563"/>
      <c r="K691" s="563"/>
      <c r="L691" s="563"/>
      <c r="M691" s="578"/>
      <c r="N691" s="563"/>
      <c r="O691" s="563"/>
      <c r="P691" s="563"/>
    </row>
    <row r="692" spans="3:16" x14ac:dyDescent="0.2">
      <c r="C692" s="563"/>
      <c r="D692" s="563"/>
      <c r="E692" s="563"/>
      <c r="F692" s="563"/>
      <c r="G692" s="563"/>
      <c r="H692" s="563"/>
      <c r="I692" s="563"/>
      <c r="J692" s="563"/>
      <c r="K692" s="563"/>
      <c r="L692" s="563"/>
      <c r="M692" s="578"/>
      <c r="N692" s="563"/>
      <c r="O692" s="563"/>
      <c r="P692" s="563"/>
    </row>
    <row r="693" spans="3:16" x14ac:dyDescent="0.2">
      <c r="C693" s="563"/>
      <c r="D693" s="563"/>
      <c r="E693" s="563"/>
      <c r="F693" s="563"/>
      <c r="G693" s="563"/>
      <c r="H693" s="563"/>
      <c r="I693" s="563"/>
      <c r="J693" s="563"/>
      <c r="K693" s="563"/>
      <c r="L693" s="563"/>
      <c r="M693" s="578"/>
      <c r="N693" s="563"/>
      <c r="O693" s="563"/>
      <c r="P693" s="563"/>
    </row>
    <row r="694" spans="3:16" x14ac:dyDescent="0.2">
      <c r="C694" s="563"/>
      <c r="D694" s="563"/>
      <c r="E694" s="563"/>
      <c r="F694" s="563"/>
      <c r="G694" s="563"/>
      <c r="H694" s="563"/>
      <c r="I694" s="563"/>
      <c r="J694" s="563"/>
      <c r="K694" s="563"/>
      <c r="L694" s="563"/>
      <c r="M694" s="578"/>
      <c r="N694" s="563"/>
      <c r="O694" s="563"/>
      <c r="P694" s="563"/>
    </row>
    <row r="695" spans="3:16" x14ac:dyDescent="0.2">
      <c r="C695" s="563"/>
      <c r="D695" s="563"/>
      <c r="E695" s="563"/>
      <c r="F695" s="563"/>
      <c r="G695" s="563"/>
      <c r="H695" s="563"/>
      <c r="I695" s="563"/>
      <c r="J695" s="563"/>
      <c r="K695" s="563"/>
      <c r="L695" s="563"/>
      <c r="M695" s="578"/>
      <c r="N695" s="563"/>
      <c r="O695" s="563"/>
      <c r="P695" s="563"/>
    </row>
    <row r="696" spans="3:16" x14ac:dyDescent="0.2">
      <c r="C696" s="563"/>
      <c r="D696" s="563"/>
      <c r="E696" s="563"/>
      <c r="F696" s="563"/>
      <c r="G696" s="563"/>
      <c r="H696" s="563"/>
      <c r="I696" s="563"/>
      <c r="J696" s="563"/>
      <c r="K696" s="563"/>
      <c r="L696" s="563"/>
      <c r="M696" s="578"/>
      <c r="N696" s="563"/>
      <c r="O696" s="563"/>
      <c r="P696" s="563"/>
    </row>
    <row r="697" spans="3:16" x14ac:dyDescent="0.2">
      <c r="C697" s="563"/>
      <c r="D697" s="563"/>
      <c r="E697" s="563"/>
      <c r="F697" s="563"/>
      <c r="G697" s="563"/>
      <c r="H697" s="563"/>
      <c r="I697" s="563"/>
      <c r="J697" s="563"/>
      <c r="K697" s="563"/>
      <c r="L697" s="563"/>
      <c r="M697" s="578"/>
      <c r="N697" s="563"/>
      <c r="O697" s="563"/>
      <c r="P697" s="563"/>
    </row>
    <row r="698" spans="3:16" x14ac:dyDescent="0.2">
      <c r="C698" s="563"/>
      <c r="D698" s="563"/>
      <c r="E698" s="563"/>
      <c r="F698" s="563"/>
      <c r="G698" s="563"/>
      <c r="H698" s="563"/>
      <c r="I698" s="563"/>
      <c r="J698" s="563"/>
      <c r="K698" s="563"/>
      <c r="L698" s="563"/>
      <c r="M698" s="578"/>
      <c r="N698" s="563"/>
      <c r="O698" s="563"/>
      <c r="P698" s="563"/>
    </row>
    <row r="699" spans="3:16" x14ac:dyDescent="0.2">
      <c r="C699" s="563"/>
      <c r="D699" s="563"/>
      <c r="E699" s="563"/>
      <c r="F699" s="563"/>
      <c r="G699" s="563"/>
      <c r="H699" s="563"/>
      <c r="I699" s="563"/>
      <c r="J699" s="563"/>
      <c r="K699" s="563"/>
      <c r="L699" s="563"/>
      <c r="M699" s="578"/>
      <c r="N699" s="563"/>
      <c r="O699" s="563"/>
      <c r="P699" s="563"/>
    </row>
    <row r="700" spans="3:16" x14ac:dyDescent="0.2">
      <c r="C700" s="563"/>
      <c r="D700" s="563"/>
      <c r="E700" s="563"/>
      <c r="F700" s="563"/>
      <c r="G700" s="563"/>
      <c r="H700" s="563"/>
      <c r="I700" s="563"/>
      <c r="J700" s="563"/>
      <c r="K700" s="563"/>
      <c r="L700" s="563"/>
      <c r="M700" s="578"/>
      <c r="N700" s="563"/>
      <c r="O700" s="563"/>
      <c r="P700" s="563"/>
    </row>
    <row r="701" spans="3:16" x14ac:dyDescent="0.2">
      <c r="C701" s="563"/>
      <c r="D701" s="563"/>
      <c r="E701" s="563"/>
      <c r="F701" s="563"/>
      <c r="G701" s="563"/>
      <c r="H701" s="563"/>
      <c r="I701" s="563"/>
      <c r="J701" s="563"/>
      <c r="K701" s="563"/>
      <c r="L701" s="563"/>
      <c r="M701" s="578"/>
      <c r="N701" s="563"/>
      <c r="O701" s="563"/>
      <c r="P701" s="563"/>
    </row>
    <row r="702" spans="3:16" x14ac:dyDescent="0.2">
      <c r="C702" s="563"/>
      <c r="D702" s="563"/>
      <c r="E702" s="563"/>
      <c r="F702" s="563"/>
      <c r="G702" s="563"/>
      <c r="H702" s="563"/>
      <c r="I702" s="563"/>
      <c r="J702" s="563"/>
      <c r="K702" s="563"/>
      <c r="L702" s="563"/>
      <c r="M702" s="578"/>
      <c r="N702" s="563"/>
      <c r="O702" s="563"/>
      <c r="P702" s="563"/>
    </row>
    <row r="703" spans="3:16" x14ac:dyDescent="0.2">
      <c r="C703" s="563"/>
      <c r="D703" s="563"/>
      <c r="E703" s="563"/>
      <c r="F703" s="563"/>
      <c r="G703" s="563"/>
      <c r="H703" s="563"/>
      <c r="I703" s="563"/>
      <c r="J703" s="563"/>
      <c r="K703" s="563"/>
      <c r="L703" s="563"/>
      <c r="M703" s="578"/>
      <c r="N703" s="563"/>
      <c r="O703" s="563"/>
      <c r="P703" s="563"/>
    </row>
    <row r="704" spans="3:16" x14ac:dyDescent="0.2">
      <c r="C704" s="563"/>
      <c r="D704" s="563"/>
      <c r="E704" s="563"/>
      <c r="F704" s="563"/>
      <c r="G704" s="563"/>
      <c r="H704" s="563"/>
      <c r="I704" s="563"/>
      <c r="J704" s="563"/>
      <c r="K704" s="563"/>
      <c r="L704" s="563"/>
      <c r="M704" s="578"/>
      <c r="N704" s="563"/>
      <c r="O704" s="563"/>
      <c r="P704" s="563"/>
    </row>
    <row r="705" spans="3:16" x14ac:dyDescent="0.2">
      <c r="C705" s="563"/>
      <c r="D705" s="563"/>
      <c r="E705" s="563"/>
      <c r="F705" s="563"/>
      <c r="G705" s="563"/>
      <c r="H705" s="563"/>
      <c r="I705" s="563"/>
      <c r="J705" s="563"/>
      <c r="K705" s="563"/>
      <c r="L705" s="563"/>
      <c r="M705" s="578"/>
      <c r="N705" s="563"/>
      <c r="O705" s="563"/>
      <c r="P705" s="563"/>
    </row>
    <row r="706" spans="3:16" x14ac:dyDescent="0.2">
      <c r="C706" s="563"/>
      <c r="D706" s="563"/>
      <c r="E706" s="563"/>
      <c r="F706" s="563"/>
      <c r="G706" s="563"/>
      <c r="H706" s="563"/>
      <c r="I706" s="563"/>
      <c r="J706" s="563"/>
      <c r="K706" s="563"/>
      <c r="L706" s="563"/>
      <c r="M706" s="578"/>
      <c r="N706" s="563"/>
      <c r="O706" s="563"/>
      <c r="P706" s="563"/>
    </row>
    <row r="707" spans="3:16" x14ac:dyDescent="0.2">
      <c r="C707" s="563"/>
      <c r="D707" s="563"/>
      <c r="E707" s="563"/>
      <c r="F707" s="563"/>
      <c r="G707" s="563"/>
      <c r="H707" s="563"/>
      <c r="I707" s="563"/>
      <c r="J707" s="563"/>
      <c r="K707" s="563"/>
      <c r="L707" s="563"/>
      <c r="M707" s="578"/>
      <c r="N707" s="563"/>
      <c r="O707" s="563"/>
      <c r="P707" s="563"/>
    </row>
    <row r="708" spans="3:16" x14ac:dyDescent="0.2">
      <c r="C708" s="563"/>
      <c r="D708" s="563"/>
      <c r="E708" s="563"/>
      <c r="F708" s="563"/>
      <c r="G708" s="563"/>
      <c r="H708" s="563"/>
      <c r="I708" s="563"/>
      <c r="J708" s="563"/>
      <c r="K708" s="563"/>
      <c r="L708" s="563"/>
      <c r="M708" s="578"/>
      <c r="N708" s="563"/>
      <c r="O708" s="563"/>
      <c r="P708" s="563"/>
    </row>
    <row r="709" spans="3:16" x14ac:dyDescent="0.2">
      <c r="C709" s="563"/>
      <c r="D709" s="563"/>
      <c r="E709" s="563"/>
      <c r="F709" s="563"/>
      <c r="G709" s="563"/>
      <c r="H709" s="563"/>
      <c r="I709" s="563"/>
      <c r="J709" s="563"/>
      <c r="K709" s="563"/>
      <c r="L709" s="563"/>
      <c r="M709" s="578"/>
      <c r="N709" s="563"/>
      <c r="O709" s="563"/>
      <c r="P709" s="563"/>
    </row>
    <row r="710" spans="3:16" x14ac:dyDescent="0.2">
      <c r="C710" s="563"/>
      <c r="D710" s="563"/>
      <c r="E710" s="563"/>
      <c r="F710" s="563"/>
      <c r="G710" s="563"/>
      <c r="H710" s="563"/>
      <c r="I710" s="563"/>
      <c r="J710" s="563"/>
      <c r="K710" s="563"/>
      <c r="L710" s="563"/>
      <c r="M710" s="578"/>
      <c r="N710" s="563"/>
      <c r="O710" s="563"/>
      <c r="P710" s="563"/>
    </row>
    <row r="711" spans="3:16" x14ac:dyDescent="0.2">
      <c r="C711" s="563"/>
      <c r="D711" s="563"/>
      <c r="E711" s="563"/>
      <c r="F711" s="563"/>
      <c r="G711" s="563"/>
      <c r="H711" s="563"/>
      <c r="I711" s="563"/>
      <c r="J711" s="563"/>
      <c r="K711" s="563"/>
      <c r="L711" s="563"/>
      <c r="M711" s="578"/>
      <c r="N711" s="563"/>
      <c r="O711" s="563"/>
      <c r="P711" s="563"/>
    </row>
    <row r="712" spans="3:16" x14ac:dyDescent="0.2">
      <c r="C712" s="563"/>
      <c r="D712" s="563"/>
      <c r="E712" s="563"/>
      <c r="F712" s="563"/>
      <c r="G712" s="563"/>
      <c r="H712" s="563"/>
      <c r="I712" s="563"/>
      <c r="J712" s="563"/>
      <c r="K712" s="563"/>
      <c r="L712" s="563"/>
      <c r="M712" s="578"/>
      <c r="N712" s="563"/>
      <c r="O712" s="563"/>
      <c r="P712" s="563"/>
    </row>
    <row r="713" spans="3:16" x14ac:dyDescent="0.2">
      <c r="C713" s="563"/>
      <c r="D713" s="563"/>
      <c r="E713" s="563"/>
      <c r="F713" s="563"/>
      <c r="G713" s="563"/>
      <c r="H713" s="563"/>
      <c r="I713" s="563"/>
      <c r="J713" s="563"/>
      <c r="K713" s="563"/>
      <c r="L713" s="563"/>
      <c r="M713" s="578"/>
      <c r="N713" s="563"/>
      <c r="O713" s="563"/>
      <c r="P713" s="563"/>
    </row>
    <row r="714" spans="3:16" x14ac:dyDescent="0.2">
      <c r="C714" s="563"/>
      <c r="D714" s="563"/>
      <c r="E714" s="563"/>
      <c r="F714" s="563"/>
      <c r="G714" s="563"/>
      <c r="H714" s="563"/>
      <c r="I714" s="563"/>
      <c r="J714" s="563"/>
      <c r="K714" s="563"/>
      <c r="L714" s="563"/>
      <c r="M714" s="578"/>
      <c r="N714" s="563"/>
      <c r="O714" s="563"/>
      <c r="P714" s="563"/>
    </row>
    <row r="715" spans="3:16" x14ac:dyDescent="0.2">
      <c r="C715" s="563"/>
      <c r="D715" s="563"/>
      <c r="E715" s="563"/>
      <c r="F715" s="563"/>
      <c r="G715" s="563"/>
      <c r="H715" s="563"/>
      <c r="I715" s="563"/>
      <c r="J715" s="563"/>
      <c r="K715" s="563"/>
      <c r="L715" s="563"/>
      <c r="M715" s="578"/>
      <c r="N715" s="563"/>
      <c r="O715" s="563"/>
      <c r="P715" s="563"/>
    </row>
    <row r="716" spans="3:16" x14ac:dyDescent="0.2">
      <c r="C716" s="563"/>
      <c r="D716" s="563"/>
      <c r="E716" s="563"/>
      <c r="F716" s="563"/>
      <c r="G716" s="563"/>
      <c r="H716" s="563"/>
      <c r="I716" s="563"/>
      <c r="J716" s="563"/>
      <c r="K716" s="563"/>
      <c r="L716" s="563"/>
      <c r="M716" s="578"/>
      <c r="N716" s="563"/>
      <c r="O716" s="563"/>
      <c r="P716" s="563"/>
    </row>
    <row r="717" spans="3:16" x14ac:dyDescent="0.2">
      <c r="C717" s="563"/>
      <c r="D717" s="563"/>
      <c r="E717" s="563"/>
      <c r="F717" s="563"/>
      <c r="G717" s="563"/>
      <c r="H717" s="563"/>
      <c r="I717" s="563"/>
      <c r="J717" s="563"/>
      <c r="K717" s="563"/>
      <c r="L717" s="563"/>
      <c r="M717" s="578"/>
      <c r="N717" s="563"/>
      <c r="O717" s="563"/>
      <c r="P717" s="563"/>
    </row>
    <row r="718" spans="3:16" x14ac:dyDescent="0.2">
      <c r="C718" s="563"/>
      <c r="D718" s="563"/>
      <c r="E718" s="563"/>
      <c r="F718" s="563"/>
      <c r="G718" s="563"/>
      <c r="H718" s="563"/>
      <c r="I718" s="563"/>
      <c r="J718" s="563"/>
      <c r="K718" s="563"/>
      <c r="L718" s="563"/>
      <c r="M718" s="578"/>
      <c r="N718" s="563"/>
      <c r="O718" s="563"/>
      <c r="P718" s="563"/>
    </row>
    <row r="719" spans="3:16" x14ac:dyDescent="0.2">
      <c r="C719" s="563"/>
      <c r="D719" s="563"/>
      <c r="E719" s="563"/>
      <c r="F719" s="563"/>
      <c r="G719" s="563"/>
      <c r="H719" s="563"/>
      <c r="I719" s="563"/>
      <c r="J719" s="563"/>
      <c r="K719" s="563"/>
      <c r="L719" s="563"/>
      <c r="M719" s="578"/>
      <c r="N719" s="563"/>
      <c r="O719" s="563"/>
      <c r="P719" s="563"/>
    </row>
    <row r="720" spans="3:16" x14ac:dyDescent="0.2">
      <c r="C720" s="563"/>
      <c r="D720" s="563"/>
      <c r="E720" s="563"/>
      <c r="F720" s="563"/>
      <c r="G720" s="563"/>
      <c r="H720" s="563"/>
      <c r="I720" s="563"/>
      <c r="J720" s="563"/>
      <c r="K720" s="563"/>
      <c r="L720" s="563"/>
      <c r="M720" s="578"/>
      <c r="N720" s="563"/>
      <c r="O720" s="563"/>
      <c r="P720" s="563"/>
    </row>
    <row r="721" spans="3:16" x14ac:dyDescent="0.2">
      <c r="C721" s="563"/>
      <c r="D721" s="563"/>
      <c r="E721" s="563"/>
      <c r="F721" s="563"/>
      <c r="G721" s="563"/>
      <c r="H721" s="563"/>
      <c r="I721" s="563"/>
      <c r="J721" s="563"/>
      <c r="K721" s="563"/>
      <c r="L721" s="563"/>
      <c r="M721" s="578"/>
      <c r="N721" s="563"/>
      <c r="O721" s="563"/>
      <c r="P721" s="563"/>
    </row>
    <row r="722" spans="3:16" x14ac:dyDescent="0.2">
      <c r="C722" s="563"/>
      <c r="D722" s="563"/>
      <c r="E722" s="563"/>
      <c r="F722" s="563"/>
      <c r="G722" s="563"/>
      <c r="H722" s="563"/>
      <c r="I722" s="563"/>
      <c r="J722" s="563"/>
      <c r="K722" s="563"/>
      <c r="L722" s="563"/>
      <c r="M722" s="578"/>
      <c r="N722" s="563"/>
      <c r="O722" s="563"/>
      <c r="P722" s="563"/>
    </row>
    <row r="723" spans="3:16" x14ac:dyDescent="0.2">
      <c r="C723" s="563"/>
      <c r="D723" s="563"/>
      <c r="E723" s="563"/>
      <c r="F723" s="563"/>
      <c r="G723" s="563"/>
      <c r="H723" s="563"/>
      <c r="I723" s="563"/>
      <c r="J723" s="563"/>
      <c r="K723" s="563"/>
      <c r="L723" s="563"/>
      <c r="M723" s="578"/>
      <c r="N723" s="563"/>
      <c r="O723" s="563"/>
      <c r="P723" s="563"/>
    </row>
    <row r="724" spans="3:16" x14ac:dyDescent="0.2">
      <c r="C724" s="563"/>
      <c r="D724" s="563"/>
      <c r="E724" s="563"/>
      <c r="F724" s="563"/>
      <c r="G724" s="563"/>
      <c r="H724" s="563"/>
      <c r="I724" s="563"/>
      <c r="J724" s="563"/>
      <c r="K724" s="563"/>
      <c r="L724" s="563"/>
      <c r="M724" s="578"/>
      <c r="N724" s="563"/>
      <c r="O724" s="563"/>
      <c r="P724" s="563"/>
    </row>
    <row r="725" spans="3:16" x14ac:dyDescent="0.2">
      <c r="C725" s="563"/>
      <c r="D725" s="563"/>
      <c r="E725" s="563"/>
      <c r="F725" s="563"/>
      <c r="G725" s="563"/>
      <c r="H725" s="563"/>
      <c r="I725" s="563"/>
      <c r="J725" s="563"/>
      <c r="K725" s="563"/>
      <c r="L725" s="563"/>
      <c r="M725" s="578"/>
      <c r="N725" s="563"/>
      <c r="O725" s="563"/>
      <c r="P725" s="563"/>
    </row>
    <row r="726" spans="3:16" x14ac:dyDescent="0.2">
      <c r="C726" s="563"/>
      <c r="D726" s="563"/>
      <c r="E726" s="563"/>
      <c r="F726" s="563"/>
      <c r="G726" s="563"/>
      <c r="H726" s="563"/>
      <c r="I726" s="563"/>
      <c r="J726" s="563"/>
      <c r="K726" s="563"/>
      <c r="L726" s="563"/>
      <c r="M726" s="578"/>
      <c r="N726" s="563"/>
      <c r="O726" s="563"/>
      <c r="P726" s="563"/>
    </row>
    <row r="727" spans="3:16" x14ac:dyDescent="0.2">
      <c r="C727" s="563"/>
      <c r="D727" s="563"/>
      <c r="E727" s="563"/>
      <c r="F727" s="563"/>
      <c r="G727" s="563"/>
      <c r="H727" s="563"/>
      <c r="I727" s="563"/>
      <c r="J727" s="563"/>
      <c r="K727" s="563"/>
      <c r="L727" s="563"/>
      <c r="M727" s="578"/>
      <c r="N727" s="563"/>
      <c r="O727" s="563"/>
      <c r="P727" s="563"/>
    </row>
    <row r="728" spans="3:16" x14ac:dyDescent="0.2">
      <c r="C728" s="563"/>
      <c r="D728" s="563"/>
      <c r="E728" s="563"/>
      <c r="F728" s="563"/>
      <c r="G728" s="563"/>
      <c r="H728" s="563"/>
      <c r="I728" s="563"/>
      <c r="J728" s="563"/>
      <c r="K728" s="563"/>
      <c r="L728" s="563"/>
      <c r="M728" s="578"/>
      <c r="N728" s="563"/>
      <c r="O728" s="563"/>
      <c r="P728" s="563"/>
    </row>
    <row r="729" spans="3:16" x14ac:dyDescent="0.2">
      <c r="C729" s="563"/>
      <c r="D729" s="563"/>
      <c r="E729" s="563"/>
      <c r="F729" s="563"/>
      <c r="G729" s="563"/>
      <c r="H729" s="563"/>
      <c r="I729" s="563"/>
      <c r="J729" s="563"/>
      <c r="K729" s="563"/>
      <c r="L729" s="563"/>
      <c r="M729" s="578"/>
      <c r="N729" s="563"/>
      <c r="O729" s="563"/>
      <c r="P729" s="563"/>
    </row>
    <row r="730" spans="3:16" x14ac:dyDescent="0.2">
      <c r="C730" s="563"/>
      <c r="D730" s="563"/>
      <c r="E730" s="563"/>
      <c r="F730" s="563"/>
      <c r="G730" s="563"/>
      <c r="H730" s="563"/>
      <c r="I730" s="563"/>
      <c r="J730" s="563"/>
      <c r="K730" s="563"/>
      <c r="L730" s="563"/>
      <c r="M730" s="578"/>
      <c r="N730" s="563"/>
      <c r="O730" s="563"/>
      <c r="P730" s="563"/>
    </row>
    <row r="731" spans="3:16" x14ac:dyDescent="0.2">
      <c r="C731" s="563"/>
      <c r="D731" s="563"/>
      <c r="E731" s="563"/>
      <c r="F731" s="563"/>
      <c r="G731" s="563"/>
      <c r="H731" s="563"/>
      <c r="I731" s="563"/>
      <c r="J731" s="563"/>
      <c r="K731" s="563"/>
      <c r="L731" s="563"/>
      <c r="M731" s="578"/>
      <c r="N731" s="563"/>
      <c r="O731" s="563"/>
      <c r="P731" s="563"/>
    </row>
    <row r="732" spans="3:16" x14ac:dyDescent="0.2">
      <c r="C732" s="563"/>
      <c r="D732" s="563"/>
      <c r="E732" s="563"/>
      <c r="F732" s="563"/>
      <c r="G732" s="563"/>
      <c r="H732" s="563"/>
      <c r="I732" s="563"/>
      <c r="J732" s="563"/>
      <c r="K732" s="563"/>
      <c r="L732" s="563"/>
      <c r="M732" s="578"/>
      <c r="N732" s="563"/>
      <c r="O732" s="563"/>
      <c r="P732" s="563"/>
    </row>
    <row r="733" spans="3:16" x14ac:dyDescent="0.2">
      <c r="C733" s="563"/>
      <c r="D733" s="563"/>
      <c r="E733" s="563"/>
      <c r="F733" s="563"/>
      <c r="G733" s="563"/>
      <c r="H733" s="563"/>
      <c r="I733" s="563"/>
      <c r="J733" s="563"/>
      <c r="K733" s="563"/>
      <c r="L733" s="563"/>
      <c r="M733" s="578"/>
      <c r="N733" s="563"/>
      <c r="O733" s="563"/>
      <c r="P733" s="563"/>
    </row>
    <row r="734" spans="3:16" x14ac:dyDescent="0.2">
      <c r="C734" s="563"/>
      <c r="D734" s="563"/>
      <c r="E734" s="563"/>
      <c r="F734" s="563"/>
      <c r="G734" s="563"/>
      <c r="H734" s="563"/>
      <c r="I734" s="563"/>
      <c r="J734" s="563"/>
      <c r="K734" s="563"/>
      <c r="L734" s="563"/>
      <c r="M734" s="578"/>
      <c r="N734" s="563"/>
      <c r="O734" s="563"/>
      <c r="P734" s="563"/>
    </row>
    <row r="735" spans="3:16" x14ac:dyDescent="0.2">
      <c r="C735" s="563"/>
      <c r="D735" s="563"/>
      <c r="E735" s="563"/>
      <c r="F735" s="563"/>
      <c r="G735" s="563"/>
      <c r="H735" s="563"/>
      <c r="I735" s="563"/>
      <c r="J735" s="563"/>
      <c r="K735" s="563"/>
      <c r="L735" s="563"/>
      <c r="M735" s="578"/>
      <c r="N735" s="563"/>
      <c r="O735" s="563"/>
      <c r="P735" s="563"/>
    </row>
    <row r="736" spans="3:16" x14ac:dyDescent="0.2">
      <c r="C736" s="563"/>
      <c r="D736" s="563"/>
      <c r="E736" s="563"/>
      <c r="F736" s="563"/>
      <c r="G736" s="563"/>
      <c r="H736" s="563"/>
      <c r="I736" s="563"/>
      <c r="J736" s="563"/>
      <c r="K736" s="563"/>
      <c r="L736" s="563"/>
      <c r="M736" s="578"/>
      <c r="N736" s="563"/>
      <c r="O736" s="563"/>
      <c r="P736" s="563"/>
    </row>
    <row r="737" spans="3:16" x14ac:dyDescent="0.2">
      <c r="C737" s="563"/>
      <c r="D737" s="563"/>
      <c r="E737" s="563"/>
      <c r="F737" s="563"/>
      <c r="G737" s="563"/>
      <c r="H737" s="563"/>
      <c r="I737" s="563"/>
      <c r="J737" s="563"/>
      <c r="K737" s="563"/>
      <c r="L737" s="563"/>
      <c r="M737" s="578"/>
      <c r="N737" s="563"/>
      <c r="O737" s="563"/>
      <c r="P737" s="563"/>
    </row>
    <row r="738" spans="3:16" x14ac:dyDescent="0.2">
      <c r="C738" s="563"/>
      <c r="D738" s="563"/>
      <c r="E738" s="563"/>
      <c r="F738" s="563"/>
      <c r="G738" s="563"/>
      <c r="H738" s="563"/>
      <c r="I738" s="563"/>
      <c r="J738" s="563"/>
      <c r="K738" s="563"/>
      <c r="L738" s="563"/>
      <c r="M738" s="578"/>
      <c r="N738" s="563"/>
      <c r="O738" s="563"/>
      <c r="P738" s="563"/>
    </row>
    <row r="739" spans="3:16" x14ac:dyDescent="0.2">
      <c r="C739" s="563"/>
      <c r="D739" s="563"/>
      <c r="E739" s="563"/>
      <c r="F739" s="563"/>
      <c r="G739" s="563"/>
      <c r="H739" s="563"/>
      <c r="I739" s="563"/>
      <c r="J739" s="563"/>
      <c r="K739" s="563"/>
      <c r="L739" s="563"/>
      <c r="M739" s="578"/>
      <c r="N739" s="563"/>
      <c r="O739" s="563"/>
      <c r="P739" s="563"/>
    </row>
    <row r="740" spans="3:16" x14ac:dyDescent="0.2">
      <c r="C740" s="563"/>
      <c r="D740" s="563"/>
      <c r="E740" s="563"/>
      <c r="F740" s="563"/>
      <c r="G740" s="563"/>
      <c r="H740" s="563"/>
      <c r="I740" s="563"/>
      <c r="J740" s="563"/>
      <c r="K740" s="563"/>
      <c r="L740" s="563"/>
      <c r="M740" s="578"/>
      <c r="N740" s="563"/>
      <c r="O740" s="563"/>
      <c r="P740" s="563"/>
    </row>
    <row r="741" spans="3:16" x14ac:dyDescent="0.2">
      <c r="C741" s="563"/>
      <c r="D741" s="563"/>
      <c r="E741" s="563"/>
      <c r="F741" s="563"/>
      <c r="G741" s="563"/>
      <c r="H741" s="563"/>
      <c r="I741" s="563"/>
      <c r="J741" s="563"/>
      <c r="K741" s="563"/>
      <c r="L741" s="563"/>
      <c r="M741" s="578"/>
      <c r="N741" s="563"/>
      <c r="O741" s="563"/>
      <c r="P741" s="563"/>
    </row>
    <row r="742" spans="3:16" x14ac:dyDescent="0.2">
      <c r="C742" s="563"/>
      <c r="D742" s="563"/>
      <c r="E742" s="563"/>
      <c r="F742" s="563"/>
      <c r="G742" s="563"/>
      <c r="H742" s="563"/>
      <c r="I742" s="563"/>
      <c r="J742" s="563"/>
      <c r="K742" s="563"/>
      <c r="L742" s="563"/>
      <c r="M742" s="578"/>
      <c r="N742" s="563"/>
      <c r="O742" s="563"/>
      <c r="P742" s="563"/>
    </row>
    <row r="743" spans="3:16" x14ac:dyDescent="0.2">
      <c r="C743" s="563"/>
      <c r="D743" s="563"/>
      <c r="E743" s="563"/>
      <c r="F743" s="563"/>
      <c r="G743" s="563"/>
      <c r="H743" s="563"/>
      <c r="I743" s="563"/>
      <c r="J743" s="563"/>
      <c r="K743" s="563"/>
      <c r="L743" s="563"/>
      <c r="M743" s="578"/>
      <c r="N743" s="563"/>
      <c r="O743" s="563"/>
      <c r="P743" s="563"/>
    </row>
    <row r="744" spans="3:16" x14ac:dyDescent="0.2">
      <c r="C744" s="563"/>
      <c r="D744" s="563"/>
      <c r="E744" s="563"/>
      <c r="F744" s="563"/>
      <c r="G744" s="563"/>
      <c r="H744" s="563"/>
      <c r="I744" s="563"/>
      <c r="J744" s="563"/>
      <c r="K744" s="563"/>
      <c r="L744" s="563"/>
      <c r="M744" s="578"/>
      <c r="N744" s="563"/>
      <c r="O744" s="563"/>
      <c r="P744" s="563"/>
    </row>
    <row r="745" spans="3:16" x14ac:dyDescent="0.2">
      <c r="C745" s="563"/>
      <c r="D745" s="563"/>
      <c r="E745" s="563"/>
      <c r="F745" s="563"/>
      <c r="G745" s="563"/>
      <c r="H745" s="563"/>
      <c r="I745" s="563"/>
      <c r="J745" s="563"/>
      <c r="K745" s="563"/>
      <c r="L745" s="563"/>
      <c r="M745" s="578"/>
      <c r="N745" s="563"/>
      <c r="O745" s="563"/>
      <c r="P745" s="563"/>
    </row>
    <row r="746" spans="3:16" x14ac:dyDescent="0.2">
      <c r="C746" s="563"/>
      <c r="D746" s="563"/>
      <c r="E746" s="563"/>
      <c r="F746" s="563"/>
      <c r="G746" s="563"/>
      <c r="H746" s="563"/>
      <c r="I746" s="563"/>
      <c r="J746" s="563"/>
      <c r="K746" s="563"/>
      <c r="L746" s="563"/>
      <c r="M746" s="578"/>
      <c r="N746" s="563"/>
      <c r="O746" s="563"/>
      <c r="P746" s="563"/>
    </row>
    <row r="747" spans="3:16" x14ac:dyDescent="0.2">
      <c r="C747" s="563"/>
      <c r="D747" s="563"/>
      <c r="E747" s="563"/>
      <c r="F747" s="563"/>
      <c r="G747" s="563"/>
      <c r="H747" s="563"/>
      <c r="I747" s="563"/>
      <c r="J747" s="563"/>
      <c r="K747" s="563"/>
      <c r="L747" s="563"/>
      <c r="M747" s="578"/>
      <c r="N747" s="563"/>
      <c r="O747" s="563"/>
      <c r="P747" s="563"/>
    </row>
    <row r="748" spans="3:16" x14ac:dyDescent="0.2">
      <c r="C748" s="563"/>
      <c r="D748" s="563"/>
      <c r="E748" s="563"/>
      <c r="F748" s="563"/>
      <c r="G748" s="563"/>
      <c r="H748" s="563"/>
      <c r="I748" s="563"/>
      <c r="J748" s="563"/>
      <c r="K748" s="563"/>
      <c r="L748" s="563"/>
      <c r="M748" s="578"/>
      <c r="N748" s="563"/>
      <c r="O748" s="563"/>
      <c r="P748" s="563"/>
    </row>
    <row r="749" spans="3:16" x14ac:dyDescent="0.2">
      <c r="C749" s="563"/>
      <c r="D749" s="563"/>
      <c r="E749" s="563"/>
      <c r="F749" s="563"/>
      <c r="G749" s="563"/>
      <c r="H749" s="563"/>
      <c r="I749" s="563"/>
      <c r="J749" s="563"/>
      <c r="K749" s="563"/>
      <c r="L749" s="563"/>
      <c r="M749" s="578"/>
      <c r="N749" s="563"/>
      <c r="O749" s="563"/>
      <c r="P749" s="563"/>
    </row>
    <row r="750" spans="3:16" x14ac:dyDescent="0.2">
      <c r="C750" s="563"/>
      <c r="D750" s="563"/>
      <c r="E750" s="563"/>
      <c r="F750" s="563"/>
      <c r="G750" s="563"/>
      <c r="H750" s="563"/>
      <c r="I750" s="563"/>
      <c r="J750" s="563"/>
      <c r="K750" s="563"/>
      <c r="L750" s="563"/>
      <c r="M750" s="578"/>
      <c r="N750" s="563"/>
      <c r="O750" s="563"/>
      <c r="P750" s="563"/>
    </row>
    <row r="751" spans="3:16" x14ac:dyDescent="0.2">
      <c r="C751" s="563"/>
      <c r="D751" s="563"/>
      <c r="E751" s="563"/>
      <c r="F751" s="563"/>
      <c r="G751" s="563"/>
      <c r="H751" s="563"/>
      <c r="I751" s="563"/>
      <c r="J751" s="563"/>
      <c r="K751" s="563"/>
      <c r="L751" s="563"/>
      <c r="M751" s="578"/>
      <c r="N751" s="563"/>
      <c r="O751" s="563"/>
      <c r="P751" s="563"/>
    </row>
    <row r="752" spans="3:16" x14ac:dyDescent="0.2">
      <c r="C752" s="563"/>
      <c r="D752" s="563"/>
      <c r="E752" s="563"/>
      <c r="F752" s="563"/>
      <c r="G752" s="563"/>
      <c r="H752" s="563"/>
      <c r="I752" s="563"/>
      <c r="J752" s="563"/>
      <c r="K752" s="563"/>
      <c r="L752" s="563"/>
      <c r="M752" s="578"/>
      <c r="N752" s="563"/>
      <c r="O752" s="563"/>
      <c r="P752" s="563"/>
    </row>
    <row r="753" spans="3:16" x14ac:dyDescent="0.2">
      <c r="C753" s="563"/>
      <c r="D753" s="563"/>
      <c r="E753" s="563"/>
      <c r="F753" s="563"/>
      <c r="G753" s="563"/>
      <c r="H753" s="563"/>
      <c r="I753" s="563"/>
      <c r="J753" s="563"/>
      <c r="K753" s="563"/>
      <c r="L753" s="563"/>
      <c r="M753" s="578"/>
      <c r="N753" s="563"/>
      <c r="O753" s="563"/>
      <c r="P753" s="563"/>
    </row>
    <row r="754" spans="3:16" x14ac:dyDescent="0.2">
      <c r="C754" s="563"/>
      <c r="D754" s="563"/>
      <c r="E754" s="563"/>
      <c r="F754" s="563"/>
      <c r="G754" s="563"/>
      <c r="H754" s="563"/>
      <c r="I754" s="563"/>
      <c r="J754" s="563"/>
      <c r="K754" s="563"/>
      <c r="L754" s="563"/>
      <c r="M754" s="578"/>
      <c r="N754" s="563"/>
      <c r="O754" s="563"/>
      <c r="P754" s="563"/>
    </row>
    <row r="755" spans="3:16" x14ac:dyDescent="0.2">
      <c r="C755" s="563"/>
      <c r="D755" s="563"/>
      <c r="E755" s="563"/>
      <c r="F755" s="563"/>
      <c r="G755" s="563"/>
      <c r="H755" s="563"/>
      <c r="I755" s="563"/>
      <c r="J755" s="563"/>
      <c r="K755" s="563"/>
      <c r="L755" s="563"/>
      <c r="M755" s="578"/>
      <c r="N755" s="563"/>
      <c r="O755" s="563"/>
      <c r="P755" s="563"/>
    </row>
    <row r="756" spans="3:16" x14ac:dyDescent="0.2">
      <c r="C756" s="563"/>
      <c r="D756" s="563"/>
      <c r="E756" s="563"/>
      <c r="F756" s="563"/>
      <c r="G756" s="563"/>
      <c r="H756" s="563"/>
      <c r="I756" s="563"/>
      <c r="J756" s="563"/>
      <c r="K756" s="563"/>
      <c r="L756" s="563"/>
      <c r="M756" s="578"/>
      <c r="N756" s="563"/>
      <c r="O756" s="563"/>
      <c r="P756" s="563"/>
    </row>
    <row r="757" spans="3:16" x14ac:dyDescent="0.2">
      <c r="C757" s="563"/>
      <c r="D757" s="563"/>
      <c r="E757" s="563"/>
      <c r="F757" s="563"/>
      <c r="G757" s="563"/>
      <c r="H757" s="563"/>
      <c r="I757" s="563"/>
      <c r="J757" s="563"/>
      <c r="K757" s="563"/>
      <c r="L757" s="563"/>
      <c r="M757" s="578"/>
      <c r="N757" s="563"/>
      <c r="O757" s="563"/>
      <c r="P757" s="563"/>
    </row>
    <row r="758" spans="3:16" x14ac:dyDescent="0.2">
      <c r="C758" s="563"/>
      <c r="D758" s="563"/>
      <c r="E758" s="563"/>
      <c r="F758" s="563"/>
      <c r="G758" s="563"/>
      <c r="H758" s="563"/>
      <c r="I758" s="563"/>
      <c r="J758" s="563"/>
      <c r="K758" s="563"/>
      <c r="L758" s="563"/>
      <c r="M758" s="578"/>
      <c r="N758" s="563"/>
      <c r="O758" s="563"/>
      <c r="P758" s="563"/>
    </row>
    <row r="759" spans="3:16" x14ac:dyDescent="0.2">
      <c r="C759" s="563"/>
      <c r="D759" s="563"/>
      <c r="E759" s="563"/>
      <c r="F759" s="563"/>
      <c r="G759" s="563"/>
      <c r="H759" s="563"/>
      <c r="I759" s="563"/>
      <c r="J759" s="563"/>
      <c r="K759" s="563"/>
      <c r="L759" s="563"/>
      <c r="M759" s="578"/>
      <c r="N759" s="563"/>
      <c r="O759" s="563"/>
      <c r="P759" s="563"/>
    </row>
    <row r="760" spans="3:16" x14ac:dyDescent="0.2">
      <c r="C760" s="563"/>
      <c r="D760" s="563"/>
      <c r="E760" s="563"/>
      <c r="F760" s="563"/>
      <c r="G760" s="563"/>
      <c r="H760" s="563"/>
      <c r="I760" s="563"/>
      <c r="J760" s="563"/>
      <c r="K760" s="563"/>
      <c r="L760" s="563"/>
      <c r="M760" s="578"/>
      <c r="N760" s="563"/>
      <c r="O760" s="563"/>
      <c r="P760" s="563"/>
    </row>
    <row r="761" spans="3:16" x14ac:dyDescent="0.2">
      <c r="C761" s="563"/>
      <c r="D761" s="563"/>
      <c r="E761" s="563"/>
      <c r="F761" s="563"/>
      <c r="G761" s="563"/>
      <c r="H761" s="563"/>
      <c r="I761" s="563"/>
      <c r="J761" s="563"/>
      <c r="K761" s="563"/>
      <c r="L761" s="563"/>
      <c r="M761" s="578"/>
      <c r="N761" s="563"/>
      <c r="O761" s="563"/>
      <c r="P761" s="563"/>
    </row>
    <row r="762" spans="3:16" x14ac:dyDescent="0.2">
      <c r="C762" s="563"/>
      <c r="D762" s="563"/>
      <c r="E762" s="563"/>
      <c r="F762" s="563"/>
      <c r="G762" s="563"/>
      <c r="H762" s="563"/>
      <c r="I762" s="563"/>
      <c r="J762" s="563"/>
      <c r="K762" s="563"/>
      <c r="L762" s="563"/>
      <c r="M762" s="578"/>
      <c r="N762" s="563"/>
      <c r="O762" s="563"/>
      <c r="P762" s="563"/>
    </row>
    <row r="763" spans="3:16" x14ac:dyDescent="0.2">
      <c r="C763" s="563"/>
      <c r="D763" s="563"/>
      <c r="E763" s="563"/>
      <c r="F763" s="563"/>
      <c r="G763" s="563"/>
      <c r="H763" s="563"/>
      <c r="I763" s="563"/>
      <c r="J763" s="563"/>
      <c r="K763" s="563"/>
      <c r="L763" s="563"/>
      <c r="M763" s="578"/>
      <c r="N763" s="563"/>
      <c r="O763" s="563"/>
      <c r="P763" s="563"/>
    </row>
    <row r="764" spans="3:16" x14ac:dyDescent="0.2">
      <c r="C764" s="563"/>
      <c r="D764" s="563"/>
      <c r="E764" s="563"/>
      <c r="F764" s="563"/>
      <c r="G764" s="563"/>
      <c r="H764" s="563"/>
      <c r="I764" s="563"/>
      <c r="J764" s="563"/>
      <c r="K764" s="563"/>
      <c r="L764" s="563"/>
      <c r="M764" s="578"/>
      <c r="N764" s="563"/>
      <c r="O764" s="563"/>
      <c r="P764" s="563"/>
    </row>
    <row r="765" spans="3:16" x14ac:dyDescent="0.2">
      <c r="C765" s="563"/>
      <c r="D765" s="563"/>
      <c r="E765" s="563"/>
      <c r="F765" s="563"/>
      <c r="G765" s="563"/>
      <c r="H765" s="563"/>
      <c r="I765" s="563"/>
      <c r="J765" s="563"/>
      <c r="K765" s="563"/>
      <c r="L765" s="563"/>
      <c r="M765" s="578"/>
      <c r="N765" s="563"/>
      <c r="O765" s="563"/>
      <c r="P765" s="563"/>
    </row>
    <row r="766" spans="3:16" x14ac:dyDescent="0.2">
      <c r="C766" s="563"/>
      <c r="D766" s="563"/>
      <c r="E766" s="563"/>
      <c r="F766" s="563"/>
      <c r="G766" s="563"/>
      <c r="H766" s="563"/>
      <c r="I766" s="563"/>
      <c r="J766" s="563"/>
      <c r="K766" s="563"/>
      <c r="L766" s="563"/>
      <c r="M766" s="578"/>
      <c r="N766" s="563"/>
      <c r="O766" s="563"/>
      <c r="P766" s="563"/>
    </row>
    <row r="767" spans="3:16" x14ac:dyDescent="0.2">
      <c r="C767" s="563"/>
      <c r="D767" s="563"/>
      <c r="E767" s="563"/>
      <c r="F767" s="563"/>
      <c r="G767" s="563"/>
      <c r="H767" s="563"/>
      <c r="I767" s="563"/>
      <c r="J767" s="563"/>
      <c r="K767" s="563"/>
      <c r="L767" s="563"/>
      <c r="M767" s="578"/>
      <c r="N767" s="563"/>
      <c r="O767" s="563"/>
      <c r="P767" s="563"/>
    </row>
    <row r="768" spans="3:16" x14ac:dyDescent="0.2">
      <c r="C768" s="563"/>
      <c r="D768" s="563"/>
      <c r="E768" s="563"/>
      <c r="F768" s="563"/>
      <c r="G768" s="563"/>
      <c r="H768" s="563"/>
      <c r="I768" s="563"/>
      <c r="J768" s="563"/>
      <c r="K768" s="563"/>
      <c r="L768" s="563"/>
      <c r="M768" s="578"/>
      <c r="N768" s="563"/>
      <c r="O768" s="563"/>
      <c r="P768" s="563"/>
    </row>
    <row r="769" spans="3:16" x14ac:dyDescent="0.2">
      <c r="C769" s="563"/>
      <c r="D769" s="563"/>
      <c r="E769" s="563"/>
      <c r="F769" s="563"/>
      <c r="G769" s="563"/>
      <c r="H769" s="563"/>
      <c r="I769" s="563"/>
      <c r="J769" s="563"/>
      <c r="K769" s="563"/>
      <c r="L769" s="563"/>
      <c r="M769" s="578"/>
      <c r="N769" s="563"/>
      <c r="O769" s="563"/>
      <c r="P769" s="563"/>
    </row>
    <row r="770" spans="3:16" x14ac:dyDescent="0.2">
      <c r="C770" s="563"/>
      <c r="D770" s="563"/>
      <c r="E770" s="563"/>
      <c r="F770" s="563"/>
      <c r="G770" s="563"/>
      <c r="H770" s="563"/>
      <c r="I770" s="563"/>
      <c r="J770" s="563"/>
      <c r="K770" s="563"/>
      <c r="L770" s="563"/>
      <c r="M770" s="578"/>
      <c r="N770" s="563"/>
      <c r="O770" s="563"/>
      <c r="P770" s="563"/>
    </row>
    <row r="771" spans="3:16" x14ac:dyDescent="0.2">
      <c r="C771" s="563"/>
      <c r="D771" s="563"/>
      <c r="E771" s="563"/>
      <c r="F771" s="563"/>
      <c r="G771" s="563"/>
      <c r="H771" s="563"/>
      <c r="I771" s="563"/>
      <c r="J771" s="563"/>
      <c r="K771" s="563"/>
      <c r="L771" s="563"/>
      <c r="M771" s="578"/>
      <c r="N771" s="563"/>
      <c r="O771" s="563"/>
      <c r="P771" s="563"/>
    </row>
    <row r="772" spans="3:16" x14ac:dyDescent="0.2">
      <c r="C772" s="563"/>
      <c r="D772" s="563"/>
      <c r="E772" s="563"/>
      <c r="F772" s="563"/>
      <c r="G772" s="563"/>
      <c r="H772" s="563"/>
      <c r="I772" s="563"/>
      <c r="J772" s="563"/>
      <c r="K772" s="563"/>
      <c r="L772" s="563"/>
      <c r="M772" s="578"/>
      <c r="N772" s="563"/>
      <c r="O772" s="563"/>
      <c r="P772" s="563"/>
    </row>
    <row r="773" spans="3:16" x14ac:dyDescent="0.2">
      <c r="C773" s="563"/>
      <c r="D773" s="563"/>
      <c r="E773" s="563"/>
      <c r="F773" s="563"/>
      <c r="G773" s="563"/>
      <c r="H773" s="563"/>
      <c r="I773" s="563"/>
      <c r="J773" s="563"/>
      <c r="K773" s="563"/>
      <c r="L773" s="563"/>
      <c r="M773" s="578"/>
      <c r="N773" s="563"/>
      <c r="O773" s="563"/>
      <c r="P773" s="563"/>
    </row>
    <row r="774" spans="3:16" x14ac:dyDescent="0.2">
      <c r="C774" s="563"/>
      <c r="D774" s="563"/>
      <c r="E774" s="563"/>
      <c r="F774" s="563"/>
      <c r="G774" s="563"/>
      <c r="H774" s="563"/>
      <c r="I774" s="563"/>
      <c r="J774" s="563"/>
      <c r="K774" s="563"/>
      <c r="L774" s="563"/>
      <c r="M774" s="578"/>
      <c r="N774" s="563"/>
      <c r="O774" s="563"/>
      <c r="P774" s="563"/>
    </row>
    <row r="775" spans="3:16" x14ac:dyDescent="0.2">
      <c r="C775" s="563"/>
      <c r="D775" s="563"/>
      <c r="E775" s="563"/>
      <c r="F775" s="563"/>
      <c r="G775" s="563"/>
      <c r="H775" s="563"/>
      <c r="I775" s="563"/>
      <c r="J775" s="563"/>
      <c r="K775" s="563"/>
      <c r="L775" s="563"/>
      <c r="M775" s="578"/>
      <c r="N775" s="563"/>
      <c r="O775" s="563"/>
      <c r="P775" s="563"/>
    </row>
    <row r="776" spans="3:16" x14ac:dyDescent="0.2">
      <c r="C776" s="563"/>
      <c r="D776" s="563"/>
      <c r="E776" s="563"/>
      <c r="F776" s="563"/>
      <c r="G776" s="563"/>
      <c r="H776" s="563"/>
      <c r="I776" s="563"/>
      <c r="J776" s="563"/>
      <c r="K776" s="563"/>
      <c r="L776" s="563"/>
      <c r="M776" s="578"/>
      <c r="N776" s="563"/>
      <c r="O776" s="563"/>
      <c r="P776" s="563"/>
    </row>
    <row r="777" spans="3:16" x14ac:dyDescent="0.2">
      <c r="C777" s="563"/>
      <c r="D777" s="563"/>
      <c r="E777" s="563"/>
      <c r="F777" s="563"/>
      <c r="G777" s="563"/>
      <c r="H777" s="563"/>
      <c r="I777" s="563"/>
      <c r="J777" s="563"/>
      <c r="K777" s="563"/>
      <c r="L777" s="563"/>
      <c r="M777" s="578"/>
      <c r="N777" s="563"/>
      <c r="O777" s="563"/>
      <c r="P777" s="563"/>
    </row>
    <row r="778" spans="3:16" x14ac:dyDescent="0.2">
      <c r="C778" s="563"/>
      <c r="D778" s="563"/>
      <c r="E778" s="563"/>
      <c r="F778" s="563"/>
      <c r="G778" s="563"/>
      <c r="H778" s="563"/>
      <c r="I778" s="563"/>
      <c r="J778" s="563"/>
      <c r="K778" s="563"/>
      <c r="L778" s="563"/>
      <c r="M778" s="578"/>
      <c r="N778" s="563"/>
      <c r="O778" s="563"/>
      <c r="P778" s="563"/>
    </row>
    <row r="779" spans="3:16" x14ac:dyDescent="0.2">
      <c r="C779" s="563"/>
      <c r="D779" s="563"/>
      <c r="E779" s="563"/>
      <c r="F779" s="563"/>
      <c r="G779" s="563"/>
      <c r="H779" s="563"/>
      <c r="I779" s="563"/>
      <c r="J779" s="563"/>
      <c r="K779" s="563"/>
      <c r="L779" s="563"/>
      <c r="M779" s="578"/>
      <c r="N779" s="563"/>
      <c r="O779" s="563"/>
      <c r="P779" s="563"/>
    </row>
    <row r="780" spans="3:16" x14ac:dyDescent="0.2">
      <c r="C780" s="563"/>
      <c r="D780" s="563"/>
      <c r="E780" s="563"/>
      <c r="F780" s="563"/>
      <c r="G780" s="563"/>
      <c r="H780" s="563"/>
      <c r="I780" s="563"/>
      <c r="J780" s="563"/>
      <c r="K780" s="563"/>
      <c r="L780" s="563"/>
      <c r="M780" s="578"/>
      <c r="N780" s="563"/>
      <c r="O780" s="563"/>
      <c r="P780" s="563"/>
    </row>
    <row r="781" spans="3:16" x14ac:dyDescent="0.2">
      <c r="C781" s="563"/>
      <c r="D781" s="563"/>
      <c r="E781" s="563"/>
      <c r="F781" s="563"/>
      <c r="G781" s="563"/>
      <c r="H781" s="563"/>
      <c r="I781" s="563"/>
      <c r="J781" s="563"/>
      <c r="K781" s="563"/>
      <c r="L781" s="563"/>
      <c r="M781" s="578"/>
      <c r="N781" s="563"/>
      <c r="O781" s="563"/>
      <c r="P781" s="563"/>
    </row>
    <row r="782" spans="3:16" x14ac:dyDescent="0.2">
      <c r="C782" s="563"/>
      <c r="D782" s="563"/>
      <c r="E782" s="563"/>
      <c r="F782" s="563"/>
      <c r="G782" s="563"/>
      <c r="H782" s="563"/>
      <c r="I782" s="563"/>
      <c r="J782" s="563"/>
      <c r="K782" s="563"/>
      <c r="L782" s="563"/>
      <c r="M782" s="578"/>
      <c r="N782" s="563"/>
      <c r="O782" s="563"/>
      <c r="P782" s="563"/>
    </row>
    <row r="783" spans="3:16" x14ac:dyDescent="0.2">
      <c r="C783" s="563"/>
      <c r="D783" s="563"/>
      <c r="E783" s="563"/>
      <c r="F783" s="563"/>
      <c r="G783" s="563"/>
      <c r="H783" s="563"/>
      <c r="I783" s="563"/>
      <c r="J783" s="563"/>
      <c r="K783" s="563"/>
      <c r="L783" s="563"/>
      <c r="M783" s="578"/>
      <c r="N783" s="563"/>
      <c r="O783" s="563"/>
      <c r="P783" s="563"/>
    </row>
    <row r="784" spans="3:16" x14ac:dyDescent="0.2">
      <c r="C784" s="563"/>
      <c r="D784" s="563"/>
      <c r="E784" s="563"/>
      <c r="F784" s="563"/>
      <c r="G784" s="563"/>
      <c r="H784" s="563"/>
      <c r="I784" s="563"/>
      <c r="J784" s="563"/>
      <c r="K784" s="563"/>
      <c r="L784" s="563"/>
      <c r="M784" s="578"/>
      <c r="N784" s="563"/>
      <c r="O784" s="563"/>
      <c r="P784" s="563"/>
    </row>
    <row r="785" spans="3:16" x14ac:dyDescent="0.2">
      <c r="C785" s="563"/>
      <c r="D785" s="563"/>
      <c r="E785" s="563"/>
      <c r="F785" s="563"/>
      <c r="G785" s="563"/>
      <c r="H785" s="563"/>
      <c r="I785" s="563"/>
      <c r="J785" s="563"/>
      <c r="K785" s="563"/>
      <c r="L785" s="563"/>
      <c r="M785" s="578"/>
      <c r="N785" s="563"/>
      <c r="O785" s="563"/>
      <c r="P785" s="563"/>
    </row>
    <row r="786" spans="3:16" x14ac:dyDescent="0.2">
      <c r="C786" s="563"/>
      <c r="D786" s="563"/>
      <c r="E786" s="563"/>
      <c r="F786" s="563"/>
      <c r="G786" s="563"/>
      <c r="H786" s="563"/>
      <c r="I786" s="563"/>
      <c r="J786" s="563"/>
      <c r="K786" s="563"/>
      <c r="L786" s="563"/>
      <c r="M786" s="578"/>
      <c r="N786" s="563"/>
      <c r="O786" s="563"/>
      <c r="P786" s="563"/>
    </row>
    <row r="787" spans="3:16" x14ac:dyDescent="0.2">
      <c r="C787" s="563"/>
      <c r="D787" s="563"/>
      <c r="E787" s="563"/>
      <c r="F787" s="563"/>
      <c r="G787" s="563"/>
      <c r="H787" s="563"/>
      <c r="I787" s="563"/>
      <c r="J787" s="563"/>
      <c r="K787" s="563"/>
      <c r="L787" s="563"/>
      <c r="M787" s="578"/>
      <c r="N787" s="563"/>
      <c r="O787" s="563"/>
      <c r="P787" s="563"/>
    </row>
    <row r="788" spans="3:16" x14ac:dyDescent="0.2">
      <c r="C788" s="563"/>
      <c r="D788" s="563"/>
      <c r="E788" s="563"/>
      <c r="F788" s="563"/>
      <c r="G788" s="563"/>
      <c r="H788" s="563"/>
      <c r="I788" s="563"/>
      <c r="J788" s="563"/>
      <c r="K788" s="563"/>
      <c r="L788" s="563"/>
      <c r="M788" s="578"/>
      <c r="N788" s="563"/>
      <c r="O788" s="563"/>
      <c r="P788" s="563"/>
    </row>
    <row r="789" spans="3:16" x14ac:dyDescent="0.2">
      <c r="C789" s="563"/>
      <c r="D789" s="563"/>
      <c r="E789" s="563"/>
      <c r="F789" s="563"/>
      <c r="G789" s="563"/>
      <c r="H789" s="563"/>
      <c r="I789" s="563"/>
      <c r="J789" s="563"/>
      <c r="K789" s="563"/>
      <c r="L789" s="563"/>
      <c r="M789" s="578"/>
      <c r="N789" s="563"/>
      <c r="O789" s="563"/>
      <c r="P789" s="563"/>
    </row>
    <row r="790" spans="3:16" x14ac:dyDescent="0.2">
      <c r="C790" s="563"/>
      <c r="D790" s="563"/>
      <c r="E790" s="563"/>
      <c r="F790" s="563"/>
      <c r="G790" s="563"/>
      <c r="H790" s="563"/>
      <c r="I790" s="563"/>
      <c r="J790" s="563"/>
      <c r="K790" s="563"/>
      <c r="L790" s="563"/>
      <c r="M790" s="578"/>
      <c r="N790" s="563"/>
      <c r="O790" s="563"/>
      <c r="P790" s="563"/>
    </row>
    <row r="791" spans="3:16" x14ac:dyDescent="0.2">
      <c r="C791" s="563"/>
      <c r="D791" s="563"/>
      <c r="E791" s="563"/>
      <c r="F791" s="563"/>
      <c r="G791" s="563"/>
      <c r="H791" s="563"/>
      <c r="I791" s="563"/>
      <c r="J791" s="563"/>
      <c r="K791" s="563"/>
      <c r="L791" s="563"/>
      <c r="M791" s="578"/>
      <c r="N791" s="563"/>
      <c r="O791" s="563"/>
      <c r="P791" s="563"/>
    </row>
    <row r="792" spans="3:16" x14ac:dyDescent="0.2">
      <c r="C792" s="563"/>
      <c r="D792" s="563"/>
      <c r="E792" s="563"/>
      <c r="F792" s="563"/>
      <c r="G792" s="563"/>
      <c r="H792" s="563"/>
      <c r="I792" s="563"/>
      <c r="J792" s="563"/>
      <c r="K792" s="563"/>
      <c r="L792" s="563"/>
      <c r="M792" s="578"/>
      <c r="N792" s="563"/>
      <c r="O792" s="563"/>
      <c r="P792" s="563"/>
    </row>
    <row r="793" spans="3:16" x14ac:dyDescent="0.2">
      <c r="C793" s="563"/>
      <c r="D793" s="563"/>
      <c r="E793" s="563"/>
      <c r="F793" s="563"/>
      <c r="G793" s="563"/>
      <c r="H793" s="563"/>
      <c r="I793" s="563"/>
      <c r="J793" s="563"/>
      <c r="K793" s="563"/>
      <c r="L793" s="563"/>
      <c r="M793" s="578"/>
      <c r="N793" s="563"/>
      <c r="O793" s="563"/>
      <c r="P793" s="563"/>
    </row>
    <row r="794" spans="3:16" x14ac:dyDescent="0.2">
      <c r="C794" s="563"/>
      <c r="D794" s="563"/>
      <c r="E794" s="563"/>
      <c r="F794" s="563"/>
      <c r="G794" s="563"/>
      <c r="H794" s="563"/>
      <c r="I794" s="563"/>
      <c r="J794" s="563"/>
      <c r="K794" s="563"/>
      <c r="L794" s="563"/>
      <c r="M794" s="578"/>
      <c r="N794" s="563"/>
      <c r="O794" s="563"/>
      <c r="P794" s="563"/>
    </row>
    <row r="795" spans="3:16" x14ac:dyDescent="0.2">
      <c r="C795" s="563"/>
      <c r="D795" s="563"/>
      <c r="E795" s="563"/>
      <c r="F795" s="563"/>
      <c r="G795" s="563"/>
      <c r="H795" s="563"/>
      <c r="I795" s="563"/>
      <c r="J795" s="563"/>
      <c r="K795" s="563"/>
      <c r="L795" s="563"/>
      <c r="M795" s="578"/>
      <c r="N795" s="563"/>
      <c r="O795" s="563"/>
      <c r="P795" s="563"/>
    </row>
    <row r="796" spans="3:16" x14ac:dyDescent="0.2">
      <c r="C796" s="563"/>
      <c r="D796" s="563"/>
      <c r="E796" s="563"/>
      <c r="F796" s="563"/>
      <c r="G796" s="563"/>
      <c r="H796" s="563"/>
      <c r="I796" s="563"/>
      <c r="J796" s="563"/>
      <c r="K796" s="563"/>
      <c r="L796" s="563"/>
      <c r="M796" s="578"/>
      <c r="N796" s="563"/>
      <c r="O796" s="563"/>
      <c r="P796" s="563"/>
    </row>
    <row r="797" spans="3:16" x14ac:dyDescent="0.2">
      <c r="C797" s="563"/>
      <c r="D797" s="563"/>
      <c r="E797" s="563"/>
      <c r="F797" s="563"/>
      <c r="G797" s="563"/>
      <c r="H797" s="563"/>
      <c r="I797" s="563"/>
      <c r="J797" s="563"/>
      <c r="K797" s="563"/>
      <c r="L797" s="563"/>
      <c r="M797" s="578"/>
      <c r="N797" s="563"/>
      <c r="O797" s="563"/>
      <c r="P797" s="563"/>
    </row>
    <row r="798" spans="3:16" x14ac:dyDescent="0.2">
      <c r="C798" s="563"/>
      <c r="D798" s="563"/>
      <c r="E798" s="563"/>
      <c r="F798" s="563"/>
      <c r="G798" s="563"/>
      <c r="H798" s="563"/>
      <c r="I798" s="563"/>
      <c r="J798" s="563"/>
      <c r="K798" s="563"/>
      <c r="L798" s="563"/>
      <c r="M798" s="578"/>
      <c r="N798" s="563"/>
      <c r="O798" s="563"/>
      <c r="P798" s="563"/>
    </row>
    <row r="799" spans="3:16" x14ac:dyDescent="0.2">
      <c r="C799" s="563"/>
      <c r="D799" s="563"/>
      <c r="E799" s="563"/>
      <c r="F799" s="563"/>
      <c r="G799" s="563"/>
      <c r="H799" s="563"/>
      <c r="I799" s="563"/>
      <c r="J799" s="563"/>
      <c r="K799" s="563"/>
      <c r="L799" s="563"/>
      <c r="M799" s="578"/>
      <c r="N799" s="563"/>
      <c r="O799" s="563"/>
      <c r="P799" s="563"/>
    </row>
    <row r="800" spans="3:16" x14ac:dyDescent="0.2">
      <c r="C800" s="563"/>
      <c r="D800" s="563"/>
      <c r="E800" s="563"/>
      <c r="F800" s="563"/>
      <c r="G800" s="563"/>
      <c r="H800" s="563"/>
      <c r="I800" s="563"/>
      <c r="J800" s="563"/>
      <c r="K800" s="563"/>
      <c r="L800" s="563"/>
      <c r="M800" s="578"/>
      <c r="N800" s="563"/>
      <c r="O800" s="563"/>
      <c r="P800" s="563"/>
    </row>
    <row r="801" spans="3:16" x14ac:dyDescent="0.2">
      <c r="C801" s="563"/>
      <c r="D801" s="563"/>
      <c r="E801" s="563"/>
      <c r="F801" s="563"/>
      <c r="G801" s="563"/>
      <c r="H801" s="563"/>
      <c r="I801" s="563"/>
      <c r="J801" s="563"/>
      <c r="K801" s="563"/>
      <c r="L801" s="563"/>
      <c r="M801" s="578"/>
      <c r="N801" s="563"/>
      <c r="O801" s="563"/>
      <c r="P801" s="563"/>
    </row>
    <row r="802" spans="3:16" x14ac:dyDescent="0.2">
      <c r="C802" s="563"/>
      <c r="D802" s="563"/>
      <c r="E802" s="563"/>
      <c r="F802" s="563"/>
      <c r="G802" s="563"/>
      <c r="H802" s="563"/>
      <c r="I802" s="563"/>
      <c r="J802" s="563"/>
      <c r="K802" s="563"/>
      <c r="L802" s="563"/>
      <c r="M802" s="578"/>
      <c r="N802" s="563"/>
      <c r="O802" s="563"/>
      <c r="P802" s="563"/>
    </row>
    <row r="803" spans="3:16" x14ac:dyDescent="0.2">
      <c r="C803" s="563"/>
      <c r="D803" s="563"/>
      <c r="E803" s="563"/>
      <c r="F803" s="563"/>
      <c r="G803" s="563"/>
      <c r="H803" s="563"/>
      <c r="I803" s="563"/>
      <c r="J803" s="563"/>
      <c r="K803" s="563"/>
      <c r="L803" s="563"/>
      <c r="M803" s="578"/>
      <c r="N803" s="563"/>
      <c r="O803" s="563"/>
      <c r="P803" s="563"/>
    </row>
    <row r="804" spans="3:16" x14ac:dyDescent="0.2">
      <c r="C804" s="563"/>
      <c r="D804" s="563"/>
      <c r="E804" s="563"/>
      <c r="F804" s="563"/>
      <c r="G804" s="563"/>
      <c r="H804" s="563"/>
      <c r="I804" s="563"/>
      <c r="J804" s="563"/>
      <c r="K804" s="563"/>
      <c r="L804" s="563"/>
      <c r="M804" s="578"/>
      <c r="N804" s="563"/>
      <c r="O804" s="563"/>
      <c r="P804" s="563"/>
    </row>
    <row r="805" spans="3:16" x14ac:dyDescent="0.2">
      <c r="C805" s="563"/>
      <c r="D805" s="563"/>
      <c r="E805" s="563"/>
      <c r="F805" s="563"/>
      <c r="G805" s="563"/>
      <c r="H805" s="563"/>
      <c r="I805" s="563"/>
      <c r="J805" s="563"/>
      <c r="K805" s="563"/>
      <c r="L805" s="563"/>
      <c r="M805" s="578"/>
      <c r="N805" s="563"/>
      <c r="O805" s="563"/>
      <c r="P805" s="563"/>
    </row>
    <row r="806" spans="3:16" x14ac:dyDescent="0.2">
      <c r="C806" s="563"/>
      <c r="D806" s="563"/>
      <c r="E806" s="563"/>
      <c r="F806" s="563"/>
      <c r="G806" s="563"/>
      <c r="H806" s="563"/>
      <c r="I806" s="563"/>
      <c r="J806" s="563"/>
      <c r="K806" s="563"/>
      <c r="L806" s="563"/>
      <c r="M806" s="578"/>
      <c r="N806" s="563"/>
      <c r="O806" s="563"/>
      <c r="P806" s="563"/>
    </row>
    <row r="807" spans="3:16" x14ac:dyDescent="0.2">
      <c r="C807" s="563"/>
      <c r="D807" s="563"/>
      <c r="E807" s="563"/>
      <c r="F807" s="563"/>
      <c r="G807" s="563"/>
      <c r="H807" s="563"/>
      <c r="I807" s="563"/>
      <c r="J807" s="563"/>
      <c r="K807" s="563"/>
      <c r="L807" s="563"/>
      <c r="M807" s="578"/>
      <c r="N807" s="563"/>
      <c r="O807" s="563"/>
      <c r="P807" s="563"/>
    </row>
    <row r="808" spans="3:16" x14ac:dyDescent="0.2">
      <c r="C808" s="563"/>
      <c r="D808" s="563"/>
      <c r="E808" s="563"/>
      <c r="F808" s="563"/>
      <c r="G808" s="563"/>
      <c r="H808" s="563"/>
      <c r="I808" s="563"/>
      <c r="J808" s="563"/>
      <c r="K808" s="563"/>
      <c r="L808" s="563"/>
      <c r="M808" s="578"/>
      <c r="N808" s="563"/>
      <c r="O808" s="563"/>
      <c r="P808" s="563"/>
    </row>
    <row r="809" spans="3:16" x14ac:dyDescent="0.2">
      <c r="C809" s="563"/>
      <c r="D809" s="563"/>
      <c r="E809" s="563"/>
      <c r="F809" s="563"/>
      <c r="G809" s="563"/>
      <c r="H809" s="563"/>
      <c r="I809" s="563"/>
      <c r="J809" s="563"/>
      <c r="K809" s="563"/>
      <c r="L809" s="563"/>
      <c r="M809" s="578"/>
      <c r="N809" s="563"/>
      <c r="O809" s="563"/>
      <c r="P809" s="563"/>
    </row>
    <row r="810" spans="3:16" x14ac:dyDescent="0.2">
      <c r="C810" s="563"/>
      <c r="D810" s="563"/>
      <c r="E810" s="563"/>
      <c r="F810" s="563"/>
      <c r="G810" s="563"/>
      <c r="H810" s="563"/>
      <c r="I810" s="563"/>
      <c r="J810" s="563"/>
      <c r="K810" s="563"/>
      <c r="L810" s="563"/>
      <c r="M810" s="578"/>
      <c r="N810" s="563"/>
      <c r="O810" s="563"/>
      <c r="P810" s="563"/>
    </row>
    <row r="811" spans="3:16" x14ac:dyDescent="0.2">
      <c r="C811" s="563"/>
      <c r="D811" s="563"/>
      <c r="E811" s="563"/>
      <c r="F811" s="563"/>
      <c r="G811" s="563"/>
      <c r="H811" s="563"/>
      <c r="I811" s="563"/>
      <c r="J811" s="563"/>
      <c r="K811" s="563"/>
      <c r="L811" s="563"/>
      <c r="M811" s="578"/>
      <c r="N811" s="563"/>
      <c r="O811" s="563"/>
      <c r="P811" s="563"/>
    </row>
    <row r="812" spans="3:16" x14ac:dyDescent="0.2">
      <c r="C812" s="563"/>
      <c r="D812" s="563"/>
      <c r="E812" s="563"/>
      <c r="F812" s="563"/>
      <c r="G812" s="563"/>
      <c r="H812" s="563"/>
      <c r="I812" s="563"/>
      <c r="J812" s="563"/>
      <c r="K812" s="563"/>
      <c r="L812" s="563"/>
      <c r="M812" s="578"/>
      <c r="N812" s="563"/>
      <c r="O812" s="563"/>
      <c r="P812" s="563"/>
    </row>
    <row r="813" spans="3:16" x14ac:dyDescent="0.2">
      <c r="C813" s="563"/>
      <c r="D813" s="563"/>
      <c r="E813" s="563"/>
      <c r="F813" s="563"/>
      <c r="G813" s="563"/>
      <c r="H813" s="563"/>
      <c r="I813" s="563"/>
      <c r="J813" s="563"/>
      <c r="K813" s="563"/>
      <c r="L813" s="563"/>
      <c r="M813" s="578"/>
      <c r="N813" s="563"/>
      <c r="O813" s="563"/>
      <c r="P813" s="563"/>
    </row>
    <row r="814" spans="3:16" x14ac:dyDescent="0.2">
      <c r="C814" s="563"/>
      <c r="D814" s="563"/>
      <c r="E814" s="563"/>
      <c r="F814" s="563"/>
      <c r="G814" s="563"/>
      <c r="H814" s="563"/>
      <c r="I814" s="563"/>
      <c r="J814" s="563"/>
      <c r="K814" s="563"/>
      <c r="L814" s="563"/>
      <c r="M814" s="578"/>
      <c r="N814" s="563"/>
      <c r="O814" s="563"/>
      <c r="P814" s="563"/>
    </row>
    <row r="815" spans="3:16" x14ac:dyDescent="0.2">
      <c r="C815" s="563"/>
      <c r="D815" s="563"/>
      <c r="E815" s="563"/>
      <c r="F815" s="563"/>
      <c r="G815" s="563"/>
      <c r="H815" s="563"/>
      <c r="I815" s="563"/>
      <c r="J815" s="563"/>
      <c r="K815" s="563"/>
      <c r="L815" s="563"/>
      <c r="M815" s="578"/>
      <c r="N815" s="563"/>
      <c r="O815" s="563"/>
      <c r="P815" s="563"/>
    </row>
    <row r="816" spans="3:16" x14ac:dyDescent="0.2">
      <c r="C816" s="563"/>
      <c r="D816" s="563"/>
      <c r="E816" s="563"/>
      <c r="F816" s="563"/>
      <c r="G816" s="563"/>
      <c r="H816" s="563"/>
      <c r="I816" s="563"/>
      <c r="J816" s="563"/>
      <c r="K816" s="563"/>
      <c r="L816" s="563"/>
      <c r="M816" s="578"/>
      <c r="N816" s="563"/>
      <c r="O816" s="563"/>
      <c r="P816" s="563"/>
    </row>
    <row r="817" spans="3:16" x14ac:dyDescent="0.2">
      <c r="C817" s="563"/>
      <c r="D817" s="563"/>
      <c r="E817" s="563"/>
      <c r="F817" s="563"/>
      <c r="G817" s="563"/>
      <c r="H817" s="563"/>
      <c r="I817" s="563"/>
      <c r="J817" s="563"/>
      <c r="K817" s="563"/>
      <c r="L817" s="563"/>
      <c r="M817" s="578"/>
      <c r="N817" s="563"/>
      <c r="O817" s="563"/>
      <c r="P817" s="563"/>
    </row>
    <row r="818" spans="3:16" x14ac:dyDescent="0.2">
      <c r="C818" s="563"/>
      <c r="D818" s="563"/>
      <c r="E818" s="563"/>
      <c r="F818" s="563"/>
      <c r="G818" s="563"/>
      <c r="H818" s="563"/>
      <c r="I818" s="563"/>
      <c r="J818" s="563"/>
      <c r="K818" s="563"/>
      <c r="L818" s="563"/>
      <c r="M818" s="578"/>
      <c r="N818" s="563"/>
      <c r="O818" s="563"/>
      <c r="P818" s="563"/>
    </row>
    <row r="819" spans="3:16" x14ac:dyDescent="0.2">
      <c r="C819" s="563"/>
      <c r="D819" s="563"/>
      <c r="E819" s="563"/>
      <c r="F819" s="563"/>
      <c r="G819" s="563"/>
      <c r="H819" s="563"/>
      <c r="I819" s="563"/>
      <c r="J819" s="563"/>
      <c r="K819" s="563"/>
      <c r="L819" s="563"/>
      <c r="M819" s="578"/>
      <c r="N819" s="563"/>
      <c r="O819" s="563"/>
      <c r="P819" s="563"/>
    </row>
    <row r="820" spans="3:16" x14ac:dyDescent="0.2">
      <c r="C820" s="563"/>
      <c r="D820" s="563"/>
      <c r="E820" s="563"/>
      <c r="F820" s="563"/>
      <c r="G820" s="563"/>
      <c r="H820" s="563"/>
      <c r="I820" s="563"/>
      <c r="J820" s="563"/>
      <c r="K820" s="563"/>
      <c r="L820" s="563"/>
      <c r="M820" s="578"/>
      <c r="N820" s="563"/>
      <c r="O820" s="563"/>
      <c r="P820" s="563"/>
    </row>
    <row r="821" spans="3:16" x14ac:dyDescent="0.2">
      <c r="C821" s="563"/>
      <c r="D821" s="563"/>
      <c r="E821" s="563"/>
      <c r="F821" s="563"/>
      <c r="G821" s="563"/>
      <c r="H821" s="563"/>
      <c r="I821" s="563"/>
      <c r="J821" s="563"/>
      <c r="K821" s="563"/>
      <c r="L821" s="563"/>
      <c r="M821" s="578"/>
      <c r="N821" s="563"/>
      <c r="O821" s="563"/>
      <c r="P821" s="563"/>
    </row>
    <row r="822" spans="3:16" x14ac:dyDescent="0.2">
      <c r="C822" s="563"/>
      <c r="D822" s="563"/>
      <c r="E822" s="563"/>
      <c r="F822" s="563"/>
      <c r="G822" s="563"/>
      <c r="H822" s="563"/>
      <c r="I822" s="563"/>
      <c r="J822" s="563"/>
      <c r="K822" s="563"/>
      <c r="L822" s="563"/>
      <c r="M822" s="578"/>
      <c r="N822" s="563"/>
      <c r="O822" s="563"/>
      <c r="P822" s="563"/>
    </row>
    <row r="823" spans="3:16" x14ac:dyDescent="0.2">
      <c r="C823" s="563"/>
      <c r="D823" s="563"/>
      <c r="E823" s="563"/>
      <c r="F823" s="563"/>
      <c r="G823" s="563"/>
      <c r="H823" s="563"/>
      <c r="I823" s="563"/>
      <c r="J823" s="563"/>
      <c r="K823" s="563"/>
      <c r="L823" s="563"/>
      <c r="M823" s="578"/>
      <c r="N823" s="563"/>
      <c r="O823" s="563"/>
      <c r="P823" s="563"/>
    </row>
    <row r="824" spans="3:16" x14ac:dyDescent="0.2">
      <c r="C824" s="563"/>
      <c r="D824" s="563"/>
      <c r="E824" s="563"/>
      <c r="F824" s="563"/>
      <c r="G824" s="563"/>
      <c r="H824" s="563"/>
      <c r="I824" s="563"/>
      <c r="J824" s="563"/>
      <c r="K824" s="563"/>
      <c r="L824" s="563"/>
      <c r="M824" s="578"/>
      <c r="N824" s="563"/>
      <c r="O824" s="563"/>
      <c r="P824" s="563"/>
    </row>
    <row r="825" spans="3:16" x14ac:dyDescent="0.2">
      <c r="C825" s="563"/>
      <c r="D825" s="563"/>
      <c r="E825" s="563"/>
      <c r="F825" s="563"/>
      <c r="G825" s="563"/>
      <c r="H825" s="563"/>
      <c r="I825" s="563"/>
      <c r="J825" s="563"/>
      <c r="K825" s="563"/>
      <c r="L825" s="563"/>
      <c r="M825" s="578"/>
      <c r="N825" s="563"/>
      <c r="O825" s="563"/>
      <c r="P825" s="563"/>
    </row>
    <row r="826" spans="3:16" x14ac:dyDescent="0.2">
      <c r="C826" s="563"/>
      <c r="D826" s="563"/>
      <c r="E826" s="563"/>
      <c r="F826" s="563"/>
      <c r="G826" s="563"/>
      <c r="H826" s="563"/>
      <c r="I826" s="563"/>
      <c r="J826" s="563"/>
      <c r="K826" s="563"/>
      <c r="L826" s="563"/>
      <c r="M826" s="578"/>
      <c r="N826" s="563"/>
      <c r="O826" s="563"/>
      <c r="P826" s="563"/>
    </row>
    <row r="827" spans="3:16" x14ac:dyDescent="0.2">
      <c r="C827" s="563"/>
      <c r="D827" s="563"/>
      <c r="E827" s="563"/>
      <c r="F827" s="563"/>
      <c r="G827" s="563"/>
      <c r="H827" s="563"/>
      <c r="I827" s="563"/>
      <c r="J827" s="563"/>
      <c r="K827" s="563"/>
      <c r="L827" s="563"/>
      <c r="M827" s="578"/>
      <c r="N827" s="563"/>
      <c r="O827" s="563"/>
      <c r="P827" s="563"/>
    </row>
    <row r="828" spans="3:16" x14ac:dyDescent="0.2">
      <c r="C828" s="563"/>
      <c r="D828" s="563"/>
      <c r="E828" s="563"/>
      <c r="F828" s="563"/>
      <c r="G828" s="563"/>
      <c r="H828" s="563"/>
      <c r="I828" s="563"/>
      <c r="J828" s="563"/>
      <c r="K828" s="563"/>
      <c r="L828" s="563"/>
      <c r="M828" s="578"/>
      <c r="N828" s="563"/>
      <c r="O828" s="563"/>
      <c r="P828" s="563"/>
    </row>
    <row r="829" spans="3:16" x14ac:dyDescent="0.2">
      <c r="C829" s="563"/>
      <c r="D829" s="563"/>
      <c r="E829" s="563"/>
      <c r="F829" s="563"/>
      <c r="G829" s="563"/>
      <c r="H829" s="563"/>
      <c r="I829" s="563"/>
      <c r="J829" s="563"/>
      <c r="K829" s="563"/>
      <c r="L829" s="563"/>
      <c r="M829" s="578"/>
      <c r="N829" s="563"/>
      <c r="O829" s="563"/>
      <c r="P829" s="563"/>
    </row>
    <row r="830" spans="3:16" x14ac:dyDescent="0.2">
      <c r="C830" s="563"/>
      <c r="D830" s="563"/>
      <c r="E830" s="563"/>
      <c r="F830" s="563"/>
      <c r="G830" s="563"/>
      <c r="H830" s="563"/>
      <c r="I830" s="563"/>
      <c r="J830" s="563"/>
      <c r="K830" s="563"/>
      <c r="L830" s="563"/>
      <c r="M830" s="578"/>
      <c r="N830" s="563"/>
      <c r="O830" s="563"/>
      <c r="P830" s="563"/>
    </row>
    <row r="831" spans="3:16" x14ac:dyDescent="0.2">
      <c r="C831" s="563"/>
      <c r="D831" s="563"/>
      <c r="E831" s="563"/>
      <c r="F831" s="563"/>
      <c r="G831" s="563"/>
      <c r="H831" s="563"/>
      <c r="I831" s="563"/>
      <c r="J831" s="563"/>
      <c r="K831" s="563"/>
      <c r="L831" s="563"/>
      <c r="M831" s="578"/>
      <c r="N831" s="563"/>
      <c r="O831" s="563"/>
      <c r="P831" s="563"/>
    </row>
    <row r="832" spans="3:16" x14ac:dyDescent="0.2">
      <c r="C832" s="563"/>
      <c r="D832" s="563"/>
      <c r="E832" s="563"/>
      <c r="F832" s="563"/>
      <c r="G832" s="563"/>
      <c r="H832" s="563"/>
      <c r="I832" s="563"/>
      <c r="J832" s="563"/>
      <c r="K832" s="563"/>
      <c r="L832" s="563"/>
      <c r="M832" s="578"/>
      <c r="N832" s="563"/>
      <c r="O832" s="563"/>
      <c r="P832" s="563"/>
    </row>
    <row r="833" spans="3:16" x14ac:dyDescent="0.2">
      <c r="C833" s="563"/>
      <c r="D833" s="563"/>
      <c r="E833" s="563"/>
      <c r="F833" s="563"/>
      <c r="G833" s="563"/>
      <c r="H833" s="563"/>
      <c r="I833" s="563"/>
      <c r="J833" s="563"/>
      <c r="K833" s="563"/>
      <c r="L833" s="563"/>
      <c r="M833" s="578"/>
      <c r="N833" s="563"/>
      <c r="O833" s="563"/>
      <c r="P833" s="563"/>
    </row>
    <row r="834" spans="3:16" x14ac:dyDescent="0.2">
      <c r="C834" s="563"/>
      <c r="D834" s="563"/>
      <c r="E834" s="563"/>
      <c r="F834" s="563"/>
      <c r="G834" s="563"/>
      <c r="H834" s="563"/>
      <c r="I834" s="563"/>
      <c r="J834" s="563"/>
      <c r="K834" s="563"/>
      <c r="L834" s="563"/>
      <c r="M834" s="578"/>
      <c r="N834" s="563"/>
      <c r="O834" s="563"/>
      <c r="P834" s="563"/>
    </row>
    <row r="835" spans="3:16" x14ac:dyDescent="0.2">
      <c r="C835" s="563"/>
      <c r="D835" s="563"/>
      <c r="E835" s="563"/>
      <c r="F835" s="563"/>
      <c r="G835" s="563"/>
      <c r="H835" s="563"/>
      <c r="I835" s="563"/>
      <c r="J835" s="563"/>
      <c r="K835" s="563"/>
      <c r="L835" s="563"/>
      <c r="M835" s="578"/>
      <c r="N835" s="563"/>
      <c r="O835" s="563"/>
      <c r="P835" s="563"/>
    </row>
    <row r="836" spans="3:16" x14ac:dyDescent="0.2">
      <c r="C836" s="563"/>
      <c r="D836" s="563"/>
      <c r="E836" s="563"/>
      <c r="F836" s="563"/>
      <c r="G836" s="563"/>
      <c r="H836" s="563"/>
      <c r="I836" s="563"/>
      <c r="J836" s="563"/>
      <c r="K836" s="563"/>
      <c r="L836" s="563"/>
      <c r="M836" s="578"/>
      <c r="N836" s="563"/>
      <c r="O836" s="563"/>
      <c r="P836" s="563"/>
    </row>
    <row r="837" spans="3:16" x14ac:dyDescent="0.2">
      <c r="C837" s="563"/>
      <c r="D837" s="563"/>
      <c r="E837" s="563"/>
      <c r="F837" s="563"/>
      <c r="G837" s="563"/>
      <c r="H837" s="563"/>
      <c r="I837" s="563"/>
      <c r="J837" s="563"/>
      <c r="K837" s="563"/>
      <c r="L837" s="563"/>
      <c r="M837" s="578"/>
      <c r="N837" s="563"/>
      <c r="O837" s="563"/>
      <c r="P837" s="563"/>
    </row>
    <row r="838" spans="3:16" x14ac:dyDescent="0.2">
      <c r="C838" s="563"/>
      <c r="D838" s="563"/>
      <c r="E838" s="563"/>
      <c r="F838" s="563"/>
      <c r="G838" s="563"/>
      <c r="H838" s="563"/>
      <c r="I838" s="563"/>
      <c r="J838" s="563"/>
      <c r="K838" s="563"/>
      <c r="L838" s="563"/>
      <c r="M838" s="578"/>
      <c r="N838" s="563"/>
      <c r="O838" s="563"/>
      <c r="P838" s="563"/>
    </row>
    <row r="839" spans="3:16" x14ac:dyDescent="0.2">
      <c r="C839" s="563"/>
      <c r="D839" s="563"/>
      <c r="E839" s="563"/>
      <c r="F839" s="563"/>
      <c r="G839" s="563"/>
      <c r="H839" s="563"/>
      <c r="I839" s="563"/>
      <c r="J839" s="563"/>
      <c r="K839" s="563"/>
      <c r="L839" s="563"/>
      <c r="M839" s="578"/>
      <c r="N839" s="563"/>
      <c r="O839" s="563"/>
      <c r="P839" s="563"/>
    </row>
    <row r="840" spans="3:16" x14ac:dyDescent="0.2">
      <c r="C840" s="563"/>
      <c r="D840" s="563"/>
      <c r="E840" s="563"/>
      <c r="F840" s="563"/>
      <c r="G840" s="563"/>
      <c r="H840" s="563"/>
      <c r="I840" s="563"/>
      <c r="J840" s="563"/>
      <c r="K840" s="563"/>
      <c r="L840" s="563"/>
      <c r="M840" s="578"/>
      <c r="N840" s="563"/>
      <c r="O840" s="563"/>
      <c r="P840" s="563"/>
    </row>
    <row r="841" spans="3:16" x14ac:dyDescent="0.2">
      <c r="C841" s="563"/>
      <c r="D841" s="563"/>
      <c r="E841" s="563"/>
      <c r="F841" s="563"/>
      <c r="G841" s="563"/>
      <c r="H841" s="563"/>
      <c r="I841" s="563"/>
      <c r="J841" s="563"/>
      <c r="K841" s="563"/>
      <c r="L841" s="563"/>
      <c r="M841" s="578"/>
      <c r="N841" s="563"/>
      <c r="O841" s="563"/>
      <c r="P841" s="563"/>
    </row>
    <row r="842" spans="3:16" x14ac:dyDescent="0.2">
      <c r="C842" s="563"/>
      <c r="D842" s="563"/>
      <c r="E842" s="563"/>
      <c r="F842" s="563"/>
      <c r="G842" s="563"/>
      <c r="H842" s="563"/>
      <c r="I842" s="563"/>
      <c r="J842" s="563"/>
      <c r="K842" s="563"/>
      <c r="L842" s="563"/>
      <c r="M842" s="578"/>
      <c r="N842" s="563"/>
      <c r="O842" s="563"/>
      <c r="P842" s="563"/>
    </row>
    <row r="843" spans="3:16" x14ac:dyDescent="0.2">
      <c r="C843" s="563"/>
      <c r="D843" s="563"/>
      <c r="E843" s="563"/>
      <c r="F843" s="563"/>
      <c r="G843" s="563"/>
      <c r="H843" s="563"/>
      <c r="I843" s="563"/>
      <c r="J843" s="563"/>
      <c r="K843" s="563"/>
      <c r="L843" s="563"/>
      <c r="M843" s="578"/>
      <c r="N843" s="563"/>
      <c r="O843" s="563"/>
      <c r="P843" s="563"/>
    </row>
    <row r="844" spans="3:16" x14ac:dyDescent="0.2">
      <c r="C844" s="563"/>
      <c r="D844" s="563"/>
      <c r="E844" s="563"/>
      <c r="F844" s="563"/>
      <c r="G844" s="563"/>
      <c r="H844" s="563"/>
      <c r="I844" s="563"/>
      <c r="J844" s="563"/>
      <c r="K844" s="563"/>
      <c r="L844" s="563"/>
      <c r="M844" s="578"/>
      <c r="N844" s="563"/>
      <c r="O844" s="563"/>
      <c r="P844" s="563"/>
    </row>
    <row r="845" spans="3:16" x14ac:dyDescent="0.2">
      <c r="C845" s="563"/>
      <c r="D845" s="563"/>
      <c r="E845" s="563"/>
      <c r="F845" s="563"/>
      <c r="G845" s="563"/>
      <c r="H845" s="563"/>
      <c r="I845" s="563"/>
      <c r="J845" s="563"/>
      <c r="K845" s="563"/>
      <c r="L845" s="563"/>
      <c r="M845" s="578"/>
      <c r="N845" s="563"/>
      <c r="O845" s="563"/>
      <c r="P845" s="563"/>
    </row>
    <row r="846" spans="3:16" x14ac:dyDescent="0.2">
      <c r="C846" s="563"/>
      <c r="D846" s="563"/>
      <c r="E846" s="563"/>
      <c r="F846" s="563"/>
      <c r="G846" s="563"/>
      <c r="H846" s="563"/>
      <c r="I846" s="563"/>
      <c r="J846" s="563"/>
      <c r="K846" s="563"/>
      <c r="L846" s="563"/>
      <c r="M846" s="578"/>
      <c r="N846" s="563"/>
      <c r="O846" s="563"/>
      <c r="P846" s="563"/>
    </row>
    <row r="847" spans="3:16" x14ac:dyDescent="0.2">
      <c r="C847" s="563"/>
      <c r="D847" s="563"/>
      <c r="E847" s="563"/>
      <c r="F847" s="563"/>
      <c r="G847" s="563"/>
      <c r="H847" s="563"/>
      <c r="I847" s="563"/>
      <c r="J847" s="563"/>
      <c r="K847" s="563"/>
      <c r="L847" s="563"/>
      <c r="M847" s="578"/>
      <c r="N847" s="563"/>
      <c r="O847" s="563"/>
      <c r="P847" s="563"/>
    </row>
    <row r="848" spans="3:16" x14ac:dyDescent="0.2">
      <c r="C848" s="563"/>
      <c r="D848" s="563"/>
      <c r="E848" s="563"/>
      <c r="F848" s="563"/>
      <c r="G848" s="563"/>
      <c r="H848" s="563"/>
      <c r="I848" s="563"/>
      <c r="J848" s="563"/>
      <c r="K848" s="563"/>
      <c r="L848" s="563"/>
      <c r="M848" s="578"/>
      <c r="N848" s="563"/>
      <c r="O848" s="563"/>
      <c r="P848" s="563"/>
    </row>
    <row r="849" spans="3:16" x14ac:dyDescent="0.2">
      <c r="C849" s="563"/>
      <c r="D849" s="563"/>
      <c r="E849" s="563"/>
      <c r="F849" s="563"/>
      <c r="G849" s="563"/>
      <c r="H849" s="563"/>
      <c r="I849" s="563"/>
      <c r="J849" s="563"/>
      <c r="K849" s="563"/>
      <c r="L849" s="563"/>
      <c r="M849" s="578"/>
      <c r="N849" s="563"/>
      <c r="O849" s="563"/>
      <c r="P849" s="563"/>
    </row>
    <row r="850" spans="3:16" x14ac:dyDescent="0.2">
      <c r="C850" s="563"/>
      <c r="D850" s="563"/>
      <c r="E850" s="563"/>
      <c r="F850" s="563"/>
      <c r="G850" s="563"/>
      <c r="H850" s="563"/>
      <c r="I850" s="563"/>
      <c r="J850" s="563"/>
      <c r="K850" s="563"/>
      <c r="L850" s="563"/>
      <c r="M850" s="578"/>
      <c r="N850" s="563"/>
      <c r="O850" s="563"/>
      <c r="P850" s="563"/>
    </row>
    <row r="851" spans="3:16" x14ac:dyDescent="0.2">
      <c r="C851" s="563"/>
      <c r="D851" s="563"/>
      <c r="E851" s="563"/>
      <c r="F851" s="563"/>
      <c r="G851" s="563"/>
      <c r="H851" s="563"/>
      <c r="I851" s="563"/>
      <c r="J851" s="563"/>
      <c r="K851" s="563"/>
      <c r="L851" s="563"/>
      <c r="M851" s="578"/>
      <c r="N851" s="563"/>
      <c r="O851" s="563"/>
      <c r="P851" s="563"/>
    </row>
    <row r="852" spans="3:16" x14ac:dyDescent="0.2">
      <c r="C852" s="563"/>
      <c r="D852" s="563"/>
      <c r="E852" s="563"/>
      <c r="F852" s="563"/>
      <c r="G852" s="563"/>
      <c r="H852" s="563"/>
      <c r="I852" s="563"/>
      <c r="J852" s="563"/>
      <c r="K852" s="563"/>
      <c r="L852" s="563"/>
      <c r="M852" s="578"/>
      <c r="N852" s="563"/>
      <c r="O852" s="563"/>
      <c r="P852" s="563"/>
    </row>
    <row r="853" spans="3:16" x14ac:dyDescent="0.2">
      <c r="C853" s="563"/>
      <c r="D853" s="563"/>
      <c r="E853" s="563"/>
      <c r="F853" s="563"/>
      <c r="G853" s="563"/>
      <c r="H853" s="563"/>
      <c r="I853" s="563"/>
      <c r="J853" s="563"/>
      <c r="K853" s="563"/>
      <c r="L853" s="563"/>
      <c r="M853" s="578"/>
      <c r="N853" s="563"/>
      <c r="O853" s="563"/>
      <c r="P853" s="563"/>
    </row>
    <row r="854" spans="3:16" x14ac:dyDescent="0.2">
      <c r="C854" s="563"/>
      <c r="D854" s="563"/>
      <c r="E854" s="563"/>
      <c r="F854" s="563"/>
      <c r="G854" s="563"/>
      <c r="H854" s="563"/>
      <c r="I854" s="563"/>
      <c r="J854" s="563"/>
      <c r="K854" s="563"/>
      <c r="L854" s="563"/>
      <c r="M854" s="578"/>
      <c r="N854" s="563"/>
      <c r="O854" s="563"/>
      <c r="P854" s="563"/>
    </row>
    <row r="855" spans="3:16" x14ac:dyDescent="0.2">
      <c r="C855" s="563"/>
      <c r="D855" s="563"/>
      <c r="E855" s="563"/>
      <c r="F855" s="563"/>
      <c r="G855" s="563"/>
      <c r="H855" s="563"/>
      <c r="I855" s="563"/>
      <c r="J855" s="563"/>
      <c r="K855" s="563"/>
      <c r="L855" s="563"/>
      <c r="M855" s="578"/>
      <c r="N855" s="563"/>
      <c r="O855" s="563"/>
      <c r="P855" s="563"/>
    </row>
    <row r="856" spans="3:16" x14ac:dyDescent="0.2">
      <c r="C856" s="563"/>
      <c r="D856" s="563"/>
      <c r="E856" s="563"/>
      <c r="F856" s="563"/>
      <c r="G856" s="563"/>
      <c r="H856" s="563"/>
      <c r="I856" s="563"/>
      <c r="J856" s="563"/>
      <c r="K856" s="563"/>
      <c r="L856" s="563"/>
      <c r="M856" s="578"/>
      <c r="N856" s="563"/>
      <c r="O856" s="563"/>
      <c r="P856" s="563"/>
    </row>
    <row r="857" spans="3:16" x14ac:dyDescent="0.2">
      <c r="C857" s="563"/>
      <c r="D857" s="563"/>
      <c r="E857" s="563"/>
      <c r="F857" s="563"/>
      <c r="G857" s="563"/>
      <c r="H857" s="563"/>
      <c r="I857" s="563"/>
      <c r="J857" s="563"/>
      <c r="K857" s="563"/>
      <c r="L857" s="563"/>
      <c r="M857" s="578"/>
      <c r="N857" s="563"/>
      <c r="O857" s="563"/>
      <c r="P857" s="563"/>
    </row>
    <row r="858" spans="3:16" x14ac:dyDescent="0.2">
      <c r="C858" s="563"/>
      <c r="D858" s="563"/>
      <c r="E858" s="563"/>
      <c r="F858" s="563"/>
      <c r="G858" s="563"/>
      <c r="H858" s="563"/>
      <c r="I858" s="563"/>
      <c r="J858" s="563"/>
      <c r="K858" s="563"/>
      <c r="L858" s="563"/>
      <c r="M858" s="578"/>
      <c r="N858" s="563"/>
      <c r="O858" s="563"/>
      <c r="P858" s="563"/>
    </row>
    <row r="859" spans="3:16" x14ac:dyDescent="0.2">
      <c r="C859" s="563"/>
      <c r="D859" s="563"/>
      <c r="E859" s="563"/>
      <c r="F859" s="563"/>
      <c r="G859" s="563"/>
      <c r="H859" s="563"/>
      <c r="I859" s="563"/>
      <c r="J859" s="563"/>
      <c r="K859" s="563"/>
      <c r="L859" s="563"/>
      <c r="M859" s="578"/>
      <c r="N859" s="563"/>
      <c r="O859" s="563"/>
      <c r="P859" s="563"/>
    </row>
    <row r="860" spans="3:16" x14ac:dyDescent="0.2">
      <c r="C860" s="563"/>
      <c r="D860" s="563"/>
      <c r="E860" s="563"/>
      <c r="F860" s="563"/>
      <c r="G860" s="563"/>
      <c r="H860" s="563"/>
      <c r="I860" s="563"/>
      <c r="J860" s="563"/>
      <c r="K860" s="563"/>
      <c r="L860" s="563"/>
      <c r="M860" s="578"/>
      <c r="N860" s="563"/>
      <c r="O860" s="563"/>
      <c r="P860" s="563"/>
    </row>
    <row r="861" spans="3:16" x14ac:dyDescent="0.2">
      <c r="C861" s="563"/>
      <c r="D861" s="563"/>
      <c r="E861" s="563"/>
      <c r="F861" s="563"/>
      <c r="G861" s="563"/>
      <c r="H861" s="563"/>
      <c r="I861" s="563"/>
      <c r="J861" s="563"/>
      <c r="K861" s="563"/>
      <c r="L861" s="563"/>
      <c r="M861" s="578"/>
      <c r="N861" s="563"/>
      <c r="O861" s="563"/>
      <c r="P861" s="563"/>
    </row>
    <row r="862" spans="3:16" x14ac:dyDescent="0.2">
      <c r="C862" s="563"/>
      <c r="D862" s="563"/>
      <c r="E862" s="563"/>
      <c r="F862" s="563"/>
      <c r="G862" s="563"/>
      <c r="H862" s="563"/>
      <c r="I862" s="563"/>
      <c r="J862" s="563"/>
      <c r="K862" s="563"/>
      <c r="L862" s="563"/>
      <c r="M862" s="578"/>
      <c r="N862" s="563"/>
      <c r="O862" s="563"/>
      <c r="P862" s="563"/>
    </row>
    <row r="863" spans="3:16" x14ac:dyDescent="0.2">
      <c r="C863" s="563"/>
      <c r="D863" s="563"/>
      <c r="E863" s="563"/>
      <c r="F863" s="563"/>
      <c r="G863" s="563"/>
      <c r="H863" s="563"/>
      <c r="I863" s="563"/>
      <c r="J863" s="563"/>
      <c r="K863" s="563"/>
      <c r="L863" s="563"/>
      <c r="M863" s="578"/>
      <c r="N863" s="563"/>
      <c r="O863" s="563"/>
      <c r="P863" s="563"/>
    </row>
    <row r="864" spans="3:16" x14ac:dyDescent="0.2">
      <c r="C864" s="563"/>
      <c r="D864" s="563"/>
      <c r="E864" s="563"/>
      <c r="F864" s="563"/>
      <c r="G864" s="563"/>
      <c r="H864" s="563"/>
      <c r="I864" s="563"/>
      <c r="J864" s="563"/>
      <c r="K864" s="563"/>
      <c r="L864" s="563"/>
      <c r="M864" s="578"/>
      <c r="N864" s="563"/>
      <c r="O864" s="563"/>
      <c r="P864" s="563"/>
    </row>
    <row r="865" spans="3:16" x14ac:dyDescent="0.2">
      <c r="C865" s="563"/>
      <c r="D865" s="563"/>
      <c r="E865" s="563"/>
      <c r="F865" s="563"/>
      <c r="G865" s="563"/>
      <c r="H865" s="563"/>
      <c r="I865" s="563"/>
      <c r="J865" s="563"/>
      <c r="K865" s="563"/>
      <c r="L865" s="563"/>
      <c r="M865" s="578"/>
      <c r="N865" s="563"/>
      <c r="O865" s="563"/>
      <c r="P865" s="563"/>
    </row>
    <row r="866" spans="3:16" x14ac:dyDescent="0.2">
      <c r="C866" s="563"/>
      <c r="D866" s="563"/>
      <c r="E866" s="563"/>
      <c r="F866" s="563"/>
      <c r="G866" s="563"/>
      <c r="H866" s="563"/>
      <c r="I866" s="563"/>
      <c r="J866" s="563"/>
      <c r="K866" s="563"/>
      <c r="L866" s="563"/>
      <c r="M866" s="578"/>
      <c r="N866" s="563"/>
      <c r="O866" s="563"/>
      <c r="P866" s="563"/>
    </row>
    <row r="867" spans="3:16" x14ac:dyDescent="0.2">
      <c r="C867" s="563"/>
      <c r="D867" s="563"/>
      <c r="E867" s="563"/>
      <c r="F867" s="563"/>
      <c r="G867" s="563"/>
      <c r="H867" s="563"/>
      <c r="I867" s="563"/>
      <c r="J867" s="563"/>
      <c r="K867" s="563"/>
      <c r="L867" s="563"/>
      <c r="M867" s="578"/>
      <c r="N867" s="563"/>
      <c r="O867" s="563"/>
      <c r="P867" s="563"/>
    </row>
    <row r="868" spans="3:16" x14ac:dyDescent="0.2">
      <c r="C868" s="563"/>
      <c r="D868" s="563"/>
      <c r="E868" s="563"/>
      <c r="F868" s="563"/>
      <c r="G868" s="563"/>
      <c r="H868" s="563"/>
      <c r="I868" s="563"/>
      <c r="J868" s="563"/>
      <c r="K868" s="563"/>
      <c r="L868" s="563"/>
      <c r="M868" s="578"/>
      <c r="N868" s="563"/>
      <c r="O868" s="563"/>
      <c r="P868" s="563"/>
    </row>
    <row r="869" spans="3:16" x14ac:dyDescent="0.2">
      <c r="C869" s="563"/>
      <c r="D869" s="563"/>
      <c r="E869" s="563"/>
      <c r="F869" s="563"/>
      <c r="G869" s="563"/>
      <c r="H869" s="563"/>
      <c r="I869" s="563"/>
      <c r="J869" s="563"/>
      <c r="K869" s="563"/>
      <c r="L869" s="563"/>
      <c r="M869" s="578"/>
      <c r="N869" s="563"/>
      <c r="O869" s="563"/>
      <c r="P869" s="563"/>
    </row>
    <row r="870" spans="3:16" x14ac:dyDescent="0.2">
      <c r="C870" s="563"/>
      <c r="D870" s="563"/>
      <c r="E870" s="563"/>
      <c r="F870" s="563"/>
      <c r="G870" s="563"/>
      <c r="H870" s="563"/>
      <c r="I870" s="563"/>
      <c r="J870" s="563"/>
      <c r="K870" s="563"/>
      <c r="L870" s="563"/>
      <c r="M870" s="578"/>
      <c r="N870" s="563"/>
      <c r="O870" s="563"/>
      <c r="P870" s="563"/>
    </row>
    <row r="871" spans="3:16" x14ac:dyDescent="0.2">
      <c r="C871" s="563"/>
      <c r="D871" s="563"/>
      <c r="E871" s="563"/>
      <c r="F871" s="563"/>
      <c r="G871" s="563"/>
      <c r="H871" s="563"/>
      <c r="I871" s="563"/>
      <c r="J871" s="563"/>
      <c r="K871" s="563"/>
      <c r="L871" s="563"/>
      <c r="M871" s="578"/>
      <c r="N871" s="563"/>
      <c r="O871" s="563"/>
      <c r="P871" s="563"/>
    </row>
    <row r="872" spans="3:16" x14ac:dyDescent="0.2">
      <c r="C872" s="563"/>
      <c r="D872" s="563"/>
      <c r="E872" s="563"/>
      <c r="F872" s="563"/>
      <c r="G872" s="563"/>
      <c r="H872" s="563"/>
      <c r="I872" s="563"/>
      <c r="J872" s="563"/>
      <c r="K872" s="563"/>
      <c r="L872" s="563"/>
      <c r="M872" s="578"/>
      <c r="N872" s="563"/>
      <c r="O872" s="563"/>
      <c r="P872" s="563"/>
    </row>
    <row r="873" spans="3:16" x14ac:dyDescent="0.2">
      <c r="C873" s="563"/>
      <c r="D873" s="563"/>
      <c r="E873" s="563"/>
      <c r="F873" s="563"/>
      <c r="G873" s="563"/>
      <c r="H873" s="563"/>
      <c r="I873" s="563"/>
      <c r="J873" s="563"/>
      <c r="K873" s="563"/>
      <c r="L873" s="563"/>
      <c r="M873" s="578"/>
      <c r="N873" s="563"/>
      <c r="O873" s="563"/>
      <c r="P873" s="563"/>
    </row>
    <row r="874" spans="3:16" x14ac:dyDescent="0.2">
      <c r="C874" s="563"/>
      <c r="D874" s="563"/>
      <c r="E874" s="563"/>
      <c r="F874" s="563"/>
      <c r="G874" s="563"/>
      <c r="H874" s="563"/>
      <c r="I874" s="563"/>
      <c r="J874" s="563"/>
      <c r="K874" s="563"/>
      <c r="L874" s="563"/>
      <c r="M874" s="578"/>
      <c r="N874" s="563"/>
      <c r="O874" s="563"/>
      <c r="P874" s="563"/>
    </row>
    <row r="875" spans="3:16" x14ac:dyDescent="0.2">
      <c r="C875" s="563"/>
      <c r="D875" s="563"/>
      <c r="E875" s="563"/>
      <c r="F875" s="563"/>
      <c r="G875" s="563"/>
      <c r="H875" s="563"/>
      <c r="I875" s="563"/>
      <c r="J875" s="563"/>
      <c r="K875" s="563"/>
      <c r="L875" s="563"/>
      <c r="M875" s="578"/>
      <c r="N875" s="563"/>
      <c r="O875" s="563"/>
      <c r="P875" s="563"/>
    </row>
    <row r="876" spans="3:16" x14ac:dyDescent="0.2">
      <c r="C876" s="563"/>
      <c r="D876" s="563"/>
      <c r="E876" s="563"/>
      <c r="F876" s="563"/>
      <c r="G876" s="563"/>
      <c r="H876" s="563"/>
      <c r="I876" s="563"/>
      <c r="J876" s="563"/>
      <c r="K876" s="563"/>
      <c r="L876" s="563"/>
      <c r="M876" s="578"/>
      <c r="N876" s="563"/>
      <c r="O876" s="563"/>
      <c r="P876" s="563"/>
    </row>
    <row r="877" spans="3:16" x14ac:dyDescent="0.2">
      <c r="C877" s="563"/>
      <c r="D877" s="563"/>
      <c r="E877" s="563"/>
      <c r="F877" s="563"/>
      <c r="G877" s="563"/>
      <c r="H877" s="563"/>
      <c r="I877" s="563"/>
      <c r="J877" s="563"/>
      <c r="K877" s="563"/>
      <c r="L877" s="563"/>
      <c r="M877" s="578"/>
      <c r="N877" s="563"/>
      <c r="O877" s="563"/>
      <c r="P877" s="563"/>
    </row>
    <row r="878" spans="3:16" x14ac:dyDescent="0.2">
      <c r="C878" s="563"/>
      <c r="D878" s="563"/>
      <c r="E878" s="563"/>
      <c r="F878" s="563"/>
      <c r="G878" s="563"/>
      <c r="H878" s="563"/>
      <c r="I878" s="563"/>
      <c r="J878" s="563"/>
      <c r="K878" s="563"/>
      <c r="L878" s="563"/>
      <c r="M878" s="578"/>
      <c r="N878" s="563"/>
      <c r="O878" s="563"/>
      <c r="P878" s="563"/>
    </row>
    <row r="879" spans="3:16" x14ac:dyDescent="0.2">
      <c r="C879" s="563"/>
      <c r="D879" s="563"/>
      <c r="E879" s="563"/>
      <c r="F879" s="563"/>
      <c r="G879" s="563"/>
      <c r="H879" s="563"/>
      <c r="I879" s="563"/>
      <c r="J879" s="563"/>
      <c r="K879" s="563"/>
      <c r="L879" s="563"/>
      <c r="M879" s="578"/>
      <c r="N879" s="563"/>
      <c r="O879" s="563"/>
      <c r="P879" s="563"/>
    </row>
    <row r="880" spans="3:16" x14ac:dyDescent="0.2">
      <c r="C880" s="563"/>
      <c r="D880" s="563"/>
      <c r="E880" s="563"/>
      <c r="F880" s="563"/>
      <c r="G880" s="563"/>
      <c r="H880" s="563"/>
      <c r="I880" s="563"/>
      <c r="J880" s="563"/>
      <c r="K880" s="563"/>
      <c r="L880" s="563"/>
      <c r="M880" s="578"/>
      <c r="N880" s="563"/>
      <c r="O880" s="563"/>
      <c r="P880" s="563"/>
    </row>
    <row r="881" spans="3:16" x14ac:dyDescent="0.2">
      <c r="C881" s="563"/>
      <c r="D881" s="563"/>
      <c r="E881" s="563"/>
      <c r="F881" s="563"/>
      <c r="G881" s="563"/>
      <c r="H881" s="563"/>
      <c r="I881" s="563"/>
      <c r="J881" s="563"/>
      <c r="K881" s="563"/>
      <c r="L881" s="563"/>
      <c r="M881" s="578"/>
      <c r="N881" s="563"/>
      <c r="O881" s="563"/>
      <c r="P881" s="563"/>
    </row>
    <row r="882" spans="3:16" x14ac:dyDescent="0.2">
      <c r="C882" s="563"/>
      <c r="D882" s="563"/>
      <c r="E882" s="563"/>
      <c r="F882" s="563"/>
      <c r="G882" s="563"/>
      <c r="H882" s="563"/>
      <c r="I882" s="563"/>
      <c r="J882" s="563"/>
      <c r="K882" s="563"/>
      <c r="L882" s="563"/>
      <c r="M882" s="578"/>
      <c r="N882" s="563"/>
      <c r="O882" s="563"/>
      <c r="P882" s="563"/>
    </row>
    <row r="883" spans="3:16" x14ac:dyDescent="0.2">
      <c r="C883" s="563"/>
      <c r="D883" s="563"/>
      <c r="E883" s="563"/>
      <c r="F883" s="563"/>
      <c r="G883" s="563"/>
      <c r="H883" s="563"/>
      <c r="I883" s="563"/>
      <c r="J883" s="563"/>
      <c r="K883" s="563"/>
      <c r="L883" s="563"/>
      <c r="M883" s="578"/>
      <c r="N883" s="563"/>
      <c r="O883" s="563"/>
      <c r="P883" s="563"/>
    </row>
    <row r="884" spans="3:16" x14ac:dyDescent="0.2">
      <c r="C884" s="563"/>
      <c r="D884" s="563"/>
      <c r="E884" s="563"/>
      <c r="F884" s="563"/>
      <c r="G884" s="563"/>
      <c r="H884" s="563"/>
      <c r="I884" s="563"/>
      <c r="J884" s="563"/>
      <c r="K884" s="563"/>
      <c r="L884" s="563"/>
      <c r="M884" s="578"/>
      <c r="N884" s="563"/>
      <c r="O884" s="563"/>
      <c r="P884" s="563"/>
    </row>
    <row r="885" spans="3:16" x14ac:dyDescent="0.2">
      <c r="C885" s="563"/>
      <c r="D885" s="563"/>
      <c r="E885" s="563"/>
      <c r="F885" s="563"/>
      <c r="G885" s="563"/>
      <c r="H885" s="563"/>
      <c r="I885" s="563"/>
      <c r="J885" s="563"/>
      <c r="K885" s="563"/>
      <c r="L885" s="563"/>
      <c r="M885" s="578"/>
      <c r="N885" s="563"/>
      <c r="O885" s="563"/>
      <c r="P885" s="563"/>
    </row>
    <row r="886" spans="3:16" x14ac:dyDescent="0.2">
      <c r="C886" s="563"/>
      <c r="D886" s="563"/>
      <c r="E886" s="563"/>
      <c r="F886" s="563"/>
      <c r="G886" s="563"/>
      <c r="H886" s="563"/>
      <c r="I886" s="563"/>
      <c r="J886" s="563"/>
      <c r="K886" s="563"/>
      <c r="L886" s="563"/>
      <c r="M886" s="578"/>
      <c r="N886" s="563"/>
      <c r="O886" s="563"/>
      <c r="P886" s="563"/>
    </row>
    <row r="887" spans="3:16" x14ac:dyDescent="0.2">
      <c r="C887" s="563"/>
      <c r="D887" s="563"/>
      <c r="E887" s="563"/>
      <c r="F887" s="563"/>
      <c r="G887" s="563"/>
      <c r="H887" s="563"/>
      <c r="I887" s="563"/>
      <c r="J887" s="563"/>
      <c r="K887" s="563"/>
      <c r="L887" s="563"/>
      <c r="M887" s="578"/>
      <c r="N887" s="563"/>
      <c r="O887" s="563"/>
      <c r="P887" s="563"/>
    </row>
    <row r="888" spans="3:16" x14ac:dyDescent="0.2">
      <c r="C888" s="563"/>
      <c r="D888" s="563"/>
      <c r="E888" s="563"/>
      <c r="F888" s="563"/>
      <c r="G888" s="563"/>
      <c r="H888" s="563"/>
      <c r="I888" s="563"/>
      <c r="J888" s="563"/>
      <c r="K888" s="563"/>
      <c r="L888" s="563"/>
      <c r="M888" s="578"/>
      <c r="N888" s="563"/>
      <c r="O888" s="563"/>
      <c r="P888" s="563"/>
    </row>
    <row r="889" spans="3:16" x14ac:dyDescent="0.2">
      <c r="C889" s="563"/>
      <c r="D889" s="563"/>
      <c r="E889" s="563"/>
      <c r="F889" s="563"/>
      <c r="G889" s="563"/>
      <c r="H889" s="563"/>
      <c r="I889" s="563"/>
      <c r="J889" s="563"/>
      <c r="K889" s="563"/>
      <c r="L889" s="563"/>
      <c r="M889" s="578"/>
      <c r="N889" s="563"/>
      <c r="O889" s="563"/>
      <c r="P889" s="563"/>
    </row>
    <row r="890" spans="3:16" x14ac:dyDescent="0.2">
      <c r="C890" s="563"/>
      <c r="D890" s="563"/>
      <c r="E890" s="563"/>
      <c r="F890" s="563"/>
      <c r="G890" s="563"/>
      <c r="H890" s="563"/>
      <c r="I890" s="563"/>
      <c r="J890" s="563"/>
      <c r="K890" s="563"/>
      <c r="L890" s="563"/>
      <c r="M890" s="578"/>
      <c r="N890" s="563"/>
      <c r="O890" s="563"/>
      <c r="P890" s="563"/>
    </row>
    <row r="891" spans="3:16" x14ac:dyDescent="0.2">
      <c r="C891" s="563"/>
      <c r="D891" s="563"/>
      <c r="E891" s="563"/>
      <c r="F891" s="563"/>
      <c r="G891" s="563"/>
      <c r="H891" s="563"/>
      <c r="I891" s="563"/>
      <c r="J891" s="563"/>
      <c r="K891" s="563"/>
      <c r="L891" s="563"/>
      <c r="M891" s="578"/>
      <c r="N891" s="563"/>
      <c r="O891" s="563"/>
      <c r="P891" s="563"/>
    </row>
    <row r="892" spans="3:16" x14ac:dyDescent="0.2">
      <c r="C892" s="563"/>
      <c r="D892" s="563"/>
      <c r="E892" s="563"/>
      <c r="F892" s="563"/>
      <c r="G892" s="563"/>
      <c r="H892" s="563"/>
      <c r="I892" s="563"/>
      <c r="J892" s="563"/>
      <c r="K892" s="563"/>
      <c r="L892" s="563"/>
      <c r="M892" s="578"/>
      <c r="N892" s="563"/>
      <c r="O892" s="563"/>
      <c r="P892" s="563"/>
    </row>
    <row r="893" spans="3:16" x14ac:dyDescent="0.2">
      <c r="C893" s="563"/>
      <c r="D893" s="563"/>
      <c r="E893" s="563"/>
      <c r="F893" s="563"/>
      <c r="G893" s="563"/>
      <c r="H893" s="563"/>
      <c r="I893" s="563"/>
      <c r="J893" s="563"/>
      <c r="K893" s="563"/>
      <c r="L893" s="563"/>
      <c r="M893" s="578"/>
      <c r="N893" s="563"/>
      <c r="O893" s="563"/>
      <c r="P893" s="563"/>
    </row>
    <row r="894" spans="3:16" x14ac:dyDescent="0.2">
      <c r="C894" s="563"/>
      <c r="D894" s="563"/>
      <c r="E894" s="563"/>
      <c r="F894" s="563"/>
      <c r="G894" s="563"/>
      <c r="H894" s="563"/>
      <c r="I894" s="563"/>
      <c r="J894" s="563"/>
      <c r="K894" s="563"/>
      <c r="L894" s="563"/>
      <c r="M894" s="578"/>
      <c r="N894" s="563"/>
      <c r="O894" s="563"/>
      <c r="P894" s="563"/>
    </row>
    <row r="895" spans="3:16" x14ac:dyDescent="0.2">
      <c r="C895" s="563"/>
      <c r="D895" s="563"/>
      <c r="E895" s="563"/>
      <c r="F895" s="563"/>
      <c r="G895" s="563"/>
      <c r="H895" s="563"/>
      <c r="I895" s="563"/>
      <c r="J895" s="563"/>
      <c r="K895" s="563"/>
      <c r="L895" s="563"/>
      <c r="M895" s="578"/>
      <c r="N895" s="563"/>
      <c r="O895" s="563"/>
      <c r="P895" s="563"/>
    </row>
    <row r="896" spans="3:16" x14ac:dyDescent="0.2">
      <c r="C896" s="563"/>
      <c r="D896" s="563"/>
      <c r="E896" s="563"/>
      <c r="F896" s="563"/>
      <c r="G896" s="563"/>
      <c r="H896" s="563"/>
      <c r="I896" s="563"/>
      <c r="J896" s="563"/>
      <c r="K896" s="563"/>
      <c r="L896" s="563"/>
      <c r="M896" s="578"/>
      <c r="N896" s="563"/>
      <c r="O896" s="563"/>
      <c r="P896" s="563"/>
    </row>
    <row r="897" spans="3:16" x14ac:dyDescent="0.2">
      <c r="C897" s="563"/>
      <c r="D897" s="563"/>
      <c r="E897" s="563"/>
      <c r="F897" s="563"/>
      <c r="G897" s="563"/>
      <c r="H897" s="563"/>
      <c r="I897" s="563"/>
      <c r="J897" s="563"/>
      <c r="K897" s="563"/>
      <c r="L897" s="563"/>
      <c r="M897" s="578"/>
      <c r="N897" s="563"/>
      <c r="O897" s="563"/>
      <c r="P897" s="563"/>
    </row>
    <row r="898" spans="3:16" x14ac:dyDescent="0.2">
      <c r="C898" s="563"/>
      <c r="D898" s="563"/>
      <c r="E898" s="563"/>
      <c r="F898" s="563"/>
      <c r="G898" s="563"/>
      <c r="H898" s="563"/>
      <c r="I898" s="563"/>
      <c r="J898" s="563"/>
      <c r="K898" s="563"/>
      <c r="L898" s="563"/>
      <c r="M898" s="578"/>
      <c r="N898" s="563"/>
      <c r="O898" s="563"/>
      <c r="P898" s="563"/>
    </row>
    <row r="899" spans="3:16" x14ac:dyDescent="0.2">
      <c r="C899" s="563"/>
      <c r="D899" s="563"/>
      <c r="E899" s="563"/>
      <c r="F899" s="563"/>
      <c r="G899" s="563"/>
      <c r="H899" s="563"/>
      <c r="I899" s="563"/>
      <c r="J899" s="563"/>
      <c r="K899" s="563"/>
      <c r="L899" s="563"/>
      <c r="M899" s="578"/>
      <c r="N899" s="563"/>
      <c r="O899" s="563"/>
      <c r="P899" s="563"/>
    </row>
    <row r="900" spans="3:16" x14ac:dyDescent="0.2">
      <c r="C900" s="563"/>
      <c r="D900" s="563"/>
      <c r="E900" s="563"/>
      <c r="F900" s="563"/>
      <c r="G900" s="563"/>
      <c r="H900" s="563"/>
      <c r="I900" s="563"/>
      <c r="J900" s="563"/>
      <c r="K900" s="563"/>
      <c r="L900" s="563"/>
      <c r="M900" s="578"/>
      <c r="N900" s="563"/>
      <c r="O900" s="563"/>
      <c r="P900" s="563"/>
    </row>
    <row r="901" spans="3:16" x14ac:dyDescent="0.2">
      <c r="C901" s="563"/>
      <c r="D901" s="563"/>
      <c r="E901" s="563"/>
      <c r="F901" s="563"/>
      <c r="G901" s="563"/>
      <c r="H901" s="563"/>
      <c r="I901" s="563"/>
      <c r="J901" s="563"/>
      <c r="K901" s="563"/>
      <c r="L901" s="563"/>
      <c r="M901" s="578"/>
      <c r="N901" s="563"/>
      <c r="O901" s="563"/>
      <c r="P901" s="563"/>
    </row>
    <row r="902" spans="3:16" x14ac:dyDescent="0.2">
      <c r="C902" s="563"/>
      <c r="D902" s="563"/>
      <c r="E902" s="563"/>
      <c r="F902" s="563"/>
      <c r="G902" s="563"/>
      <c r="H902" s="563"/>
      <c r="I902" s="563"/>
      <c r="J902" s="563"/>
      <c r="K902" s="563"/>
      <c r="L902" s="563"/>
      <c r="M902" s="578"/>
      <c r="N902" s="563"/>
      <c r="O902" s="563"/>
      <c r="P902" s="563"/>
    </row>
    <row r="903" spans="3:16" x14ac:dyDescent="0.2">
      <c r="C903" s="563"/>
      <c r="D903" s="563"/>
      <c r="E903" s="563"/>
      <c r="F903" s="563"/>
      <c r="G903" s="563"/>
      <c r="H903" s="563"/>
      <c r="I903" s="563"/>
      <c r="J903" s="563"/>
      <c r="K903" s="563"/>
      <c r="L903" s="563"/>
      <c r="M903" s="578"/>
      <c r="N903" s="563"/>
      <c r="O903" s="563"/>
      <c r="P903" s="563"/>
    </row>
    <row r="904" spans="3:16" x14ac:dyDescent="0.2">
      <c r="C904" s="563"/>
      <c r="D904" s="563"/>
      <c r="E904" s="563"/>
      <c r="F904" s="563"/>
      <c r="G904" s="563"/>
      <c r="H904" s="563"/>
      <c r="I904" s="563"/>
      <c r="J904" s="563"/>
      <c r="K904" s="563"/>
      <c r="L904" s="563"/>
      <c r="M904" s="578"/>
      <c r="N904" s="563"/>
      <c r="O904" s="563"/>
      <c r="P904" s="563"/>
    </row>
    <row r="905" spans="3:16" x14ac:dyDescent="0.2">
      <c r="C905" s="563"/>
      <c r="D905" s="563"/>
      <c r="E905" s="563"/>
      <c r="F905" s="563"/>
      <c r="G905" s="563"/>
      <c r="H905" s="563"/>
      <c r="I905" s="563"/>
      <c r="J905" s="563"/>
      <c r="K905" s="563"/>
      <c r="L905" s="563"/>
      <c r="M905" s="578"/>
      <c r="N905" s="563"/>
      <c r="O905" s="563"/>
      <c r="P905" s="563"/>
    </row>
    <row r="906" spans="3:16" x14ac:dyDescent="0.2">
      <c r="C906" s="563"/>
      <c r="D906" s="563"/>
      <c r="E906" s="563"/>
      <c r="F906" s="563"/>
      <c r="G906" s="563"/>
      <c r="H906" s="563"/>
      <c r="I906" s="563"/>
      <c r="J906" s="563"/>
      <c r="K906" s="563"/>
      <c r="L906" s="563"/>
      <c r="M906" s="578"/>
      <c r="N906" s="563"/>
      <c r="O906" s="563"/>
      <c r="P906" s="563"/>
    </row>
    <row r="907" spans="3:16" x14ac:dyDescent="0.2">
      <c r="C907" s="563"/>
      <c r="D907" s="563"/>
      <c r="E907" s="563"/>
      <c r="F907" s="563"/>
      <c r="G907" s="563"/>
      <c r="H907" s="563"/>
      <c r="I907" s="563"/>
      <c r="J907" s="563"/>
      <c r="K907" s="563"/>
      <c r="L907" s="563"/>
      <c r="M907" s="578"/>
      <c r="N907" s="563"/>
      <c r="O907" s="563"/>
      <c r="P907" s="563"/>
    </row>
    <row r="908" spans="3:16" x14ac:dyDescent="0.2">
      <c r="C908" s="563"/>
      <c r="D908" s="563"/>
      <c r="E908" s="563"/>
      <c r="F908" s="563"/>
      <c r="G908" s="563"/>
      <c r="H908" s="563"/>
      <c r="I908" s="563"/>
      <c r="J908" s="563"/>
      <c r="K908" s="563"/>
      <c r="L908" s="563"/>
      <c r="M908" s="578"/>
      <c r="N908" s="563"/>
      <c r="O908" s="563"/>
      <c r="P908" s="563"/>
    </row>
    <row r="909" spans="3:16" x14ac:dyDescent="0.2">
      <c r="C909" s="563"/>
      <c r="D909" s="563"/>
      <c r="E909" s="563"/>
      <c r="F909" s="563"/>
      <c r="G909" s="563"/>
      <c r="H909" s="563"/>
      <c r="I909" s="563"/>
      <c r="J909" s="563"/>
      <c r="K909" s="563"/>
      <c r="L909" s="563"/>
      <c r="M909" s="578"/>
      <c r="N909" s="563"/>
      <c r="O909" s="563"/>
      <c r="P909" s="563"/>
    </row>
    <row r="910" spans="3:16" x14ac:dyDescent="0.2">
      <c r="C910" s="563"/>
      <c r="D910" s="563"/>
      <c r="E910" s="563"/>
      <c r="F910" s="563"/>
      <c r="G910" s="563"/>
      <c r="H910" s="563"/>
      <c r="I910" s="563"/>
      <c r="J910" s="563"/>
      <c r="K910" s="563"/>
      <c r="L910" s="563"/>
      <c r="M910" s="578"/>
      <c r="N910" s="563"/>
      <c r="O910" s="563"/>
      <c r="P910" s="563"/>
    </row>
    <row r="911" spans="3:16" x14ac:dyDescent="0.2">
      <c r="C911" s="563"/>
      <c r="D911" s="563"/>
      <c r="E911" s="563"/>
      <c r="F911" s="563"/>
      <c r="G911" s="563"/>
      <c r="H911" s="563"/>
      <c r="I911" s="563"/>
      <c r="J911" s="563"/>
      <c r="K911" s="563"/>
      <c r="L911" s="563"/>
      <c r="M911" s="578"/>
      <c r="N911" s="563"/>
      <c r="O911" s="563"/>
      <c r="P911" s="563"/>
    </row>
    <row r="912" spans="3:16" x14ac:dyDescent="0.2">
      <c r="C912" s="563"/>
      <c r="D912" s="563"/>
      <c r="E912" s="563"/>
      <c r="F912" s="563"/>
      <c r="G912" s="563"/>
      <c r="H912" s="563"/>
      <c r="I912" s="563"/>
      <c r="J912" s="563"/>
      <c r="K912" s="563"/>
      <c r="L912" s="563"/>
      <c r="M912" s="578"/>
      <c r="N912" s="563"/>
      <c r="O912" s="563"/>
      <c r="P912" s="563"/>
    </row>
    <row r="913" spans="3:16" x14ac:dyDescent="0.2">
      <c r="C913" s="563"/>
      <c r="D913" s="563"/>
      <c r="E913" s="563"/>
      <c r="F913" s="563"/>
      <c r="G913" s="563"/>
      <c r="H913" s="563"/>
      <c r="I913" s="563"/>
      <c r="J913" s="563"/>
      <c r="K913" s="563"/>
      <c r="L913" s="563"/>
      <c r="M913" s="578"/>
      <c r="N913" s="563"/>
      <c r="O913" s="563"/>
      <c r="P913" s="563"/>
    </row>
    <row r="914" spans="3:16" x14ac:dyDescent="0.2">
      <c r="C914" s="563"/>
      <c r="D914" s="563"/>
      <c r="E914" s="563"/>
      <c r="F914" s="563"/>
      <c r="G914" s="563"/>
      <c r="H914" s="563"/>
      <c r="I914" s="563"/>
      <c r="J914" s="563"/>
      <c r="K914" s="563"/>
      <c r="L914" s="563"/>
      <c r="M914" s="578"/>
      <c r="N914" s="563"/>
      <c r="O914" s="563"/>
      <c r="P914" s="563"/>
    </row>
    <row r="915" spans="3:16" x14ac:dyDescent="0.2">
      <c r="C915" s="563"/>
      <c r="D915" s="563"/>
      <c r="E915" s="563"/>
      <c r="F915" s="563"/>
      <c r="G915" s="563"/>
      <c r="H915" s="563"/>
      <c r="I915" s="563"/>
      <c r="J915" s="563"/>
      <c r="K915" s="563"/>
      <c r="L915" s="563"/>
      <c r="M915" s="578"/>
      <c r="N915" s="563"/>
      <c r="O915" s="563"/>
      <c r="P915" s="563"/>
    </row>
    <row r="916" spans="3:16" x14ac:dyDescent="0.2">
      <c r="C916" s="563"/>
      <c r="D916" s="563"/>
      <c r="E916" s="563"/>
      <c r="F916" s="563"/>
      <c r="G916" s="563"/>
      <c r="H916" s="563"/>
      <c r="I916" s="563"/>
      <c r="J916" s="563"/>
      <c r="K916" s="563"/>
      <c r="L916" s="563"/>
      <c r="M916" s="578"/>
      <c r="N916" s="563"/>
      <c r="O916" s="563"/>
      <c r="P916" s="563"/>
    </row>
    <row r="917" spans="3:16" x14ac:dyDescent="0.2">
      <c r="C917" s="563"/>
      <c r="D917" s="563"/>
      <c r="E917" s="563"/>
      <c r="F917" s="563"/>
      <c r="G917" s="563"/>
      <c r="H917" s="563"/>
      <c r="I917" s="563"/>
      <c r="J917" s="563"/>
      <c r="K917" s="563"/>
      <c r="L917" s="563"/>
      <c r="M917" s="578"/>
      <c r="N917" s="563"/>
      <c r="O917" s="563"/>
      <c r="P917" s="563"/>
    </row>
    <row r="918" spans="3:16" x14ac:dyDescent="0.2">
      <c r="C918" s="563"/>
      <c r="D918" s="563"/>
      <c r="E918" s="563"/>
      <c r="F918" s="563"/>
      <c r="G918" s="563"/>
      <c r="H918" s="563"/>
      <c r="I918" s="563"/>
      <c r="J918" s="563"/>
      <c r="K918" s="563"/>
      <c r="L918" s="563"/>
      <c r="M918" s="578"/>
      <c r="N918" s="563"/>
      <c r="O918" s="563"/>
      <c r="P918" s="563"/>
    </row>
    <row r="919" spans="3:16" x14ac:dyDescent="0.2">
      <c r="C919" s="563"/>
      <c r="D919" s="563"/>
      <c r="E919" s="563"/>
      <c r="F919" s="563"/>
      <c r="G919" s="563"/>
      <c r="H919" s="563"/>
      <c r="I919" s="563"/>
      <c r="J919" s="563"/>
      <c r="K919" s="563"/>
      <c r="L919" s="563"/>
      <c r="M919" s="578"/>
      <c r="N919" s="563"/>
      <c r="O919" s="563"/>
      <c r="P919" s="563"/>
    </row>
    <row r="920" spans="3:16" x14ac:dyDescent="0.2">
      <c r="C920" s="563"/>
      <c r="D920" s="563"/>
      <c r="E920" s="563"/>
      <c r="F920" s="563"/>
      <c r="G920" s="563"/>
      <c r="H920" s="563"/>
      <c r="I920" s="563"/>
      <c r="J920" s="563"/>
      <c r="K920" s="563"/>
      <c r="L920" s="563"/>
      <c r="M920" s="578"/>
      <c r="N920" s="563"/>
      <c r="O920" s="563"/>
      <c r="P920" s="563"/>
    </row>
    <row r="921" spans="3:16" x14ac:dyDescent="0.2">
      <c r="C921" s="563"/>
      <c r="D921" s="563"/>
      <c r="E921" s="563"/>
      <c r="F921" s="563"/>
      <c r="G921" s="563"/>
      <c r="H921" s="563"/>
      <c r="I921" s="563"/>
      <c r="J921" s="563"/>
      <c r="K921" s="563"/>
      <c r="L921" s="563"/>
      <c r="M921" s="578"/>
      <c r="N921" s="563"/>
      <c r="O921" s="563"/>
      <c r="P921" s="563"/>
    </row>
    <row r="922" spans="3:16" x14ac:dyDescent="0.2">
      <c r="C922" s="563"/>
      <c r="D922" s="563"/>
      <c r="E922" s="563"/>
      <c r="F922" s="563"/>
      <c r="G922" s="563"/>
      <c r="H922" s="563"/>
      <c r="I922" s="563"/>
      <c r="J922" s="563"/>
      <c r="K922" s="563"/>
      <c r="L922" s="563"/>
      <c r="M922" s="578"/>
      <c r="N922" s="563"/>
      <c r="O922" s="563"/>
      <c r="P922" s="563"/>
    </row>
    <row r="923" spans="3:16" x14ac:dyDescent="0.2">
      <c r="C923" s="563"/>
      <c r="D923" s="563"/>
      <c r="E923" s="563"/>
      <c r="F923" s="563"/>
      <c r="G923" s="563"/>
      <c r="H923" s="563"/>
      <c r="I923" s="563"/>
      <c r="J923" s="563"/>
      <c r="K923" s="563"/>
      <c r="L923" s="563"/>
      <c r="M923" s="578"/>
      <c r="N923" s="563"/>
      <c r="O923" s="563"/>
      <c r="P923" s="563"/>
    </row>
    <row r="924" spans="3:16" x14ac:dyDescent="0.2">
      <c r="C924" s="563"/>
      <c r="D924" s="563"/>
      <c r="E924" s="563"/>
      <c r="F924" s="563"/>
      <c r="G924" s="563"/>
      <c r="H924" s="563"/>
      <c r="I924" s="563"/>
      <c r="J924" s="563"/>
      <c r="K924" s="563"/>
      <c r="L924" s="563"/>
      <c r="M924" s="578"/>
      <c r="N924" s="563"/>
      <c r="O924" s="563"/>
      <c r="P924" s="563"/>
    </row>
    <row r="925" spans="3:16" x14ac:dyDescent="0.2">
      <c r="C925" s="563"/>
      <c r="D925" s="563"/>
      <c r="E925" s="563"/>
      <c r="F925" s="563"/>
      <c r="G925" s="563"/>
      <c r="H925" s="563"/>
      <c r="I925" s="563"/>
      <c r="J925" s="563"/>
      <c r="K925" s="563"/>
      <c r="L925" s="563"/>
      <c r="M925" s="578"/>
      <c r="N925" s="563"/>
      <c r="O925" s="563"/>
      <c r="P925" s="563"/>
    </row>
    <row r="926" spans="3:16" x14ac:dyDescent="0.2">
      <c r="C926" s="563"/>
      <c r="D926" s="563"/>
      <c r="E926" s="563"/>
      <c r="F926" s="563"/>
      <c r="G926" s="563"/>
      <c r="H926" s="563"/>
      <c r="I926" s="563"/>
      <c r="J926" s="563"/>
      <c r="K926" s="563"/>
      <c r="L926" s="563"/>
      <c r="M926" s="578"/>
      <c r="N926" s="563"/>
      <c r="O926" s="563"/>
      <c r="P926" s="563"/>
    </row>
    <row r="927" spans="3:16" x14ac:dyDescent="0.2">
      <c r="C927" s="563"/>
      <c r="D927" s="563"/>
      <c r="E927" s="563"/>
      <c r="F927" s="563"/>
      <c r="G927" s="563"/>
      <c r="H927" s="563"/>
      <c r="I927" s="563"/>
      <c r="J927" s="563"/>
      <c r="K927" s="563"/>
      <c r="L927" s="563"/>
      <c r="M927" s="578"/>
      <c r="N927" s="563"/>
      <c r="O927" s="563"/>
      <c r="P927" s="563"/>
    </row>
    <row r="928" spans="3:16" x14ac:dyDescent="0.2">
      <c r="C928" s="563"/>
      <c r="D928" s="563"/>
      <c r="E928" s="563"/>
      <c r="F928" s="563"/>
      <c r="G928" s="563"/>
      <c r="H928" s="563"/>
      <c r="I928" s="563"/>
      <c r="J928" s="563"/>
      <c r="K928" s="563"/>
      <c r="L928" s="563"/>
      <c r="M928" s="578"/>
      <c r="N928" s="563"/>
      <c r="O928" s="563"/>
      <c r="P928" s="563"/>
    </row>
    <row r="929" spans="3:16" x14ac:dyDescent="0.2">
      <c r="C929" s="563"/>
      <c r="D929" s="563"/>
      <c r="E929" s="563"/>
      <c r="F929" s="563"/>
      <c r="G929" s="563"/>
      <c r="H929" s="563"/>
      <c r="I929" s="563"/>
      <c r="J929" s="563"/>
      <c r="K929" s="563"/>
      <c r="L929" s="563"/>
      <c r="M929" s="578"/>
      <c r="N929" s="563"/>
      <c r="O929" s="563"/>
      <c r="P929" s="563"/>
    </row>
    <row r="930" spans="3:16" x14ac:dyDescent="0.2">
      <c r="C930" s="563"/>
      <c r="D930" s="563"/>
      <c r="E930" s="563"/>
      <c r="F930" s="563"/>
      <c r="G930" s="563"/>
      <c r="H930" s="563"/>
      <c r="I930" s="563"/>
      <c r="J930" s="563"/>
      <c r="K930" s="563"/>
      <c r="L930" s="563"/>
      <c r="M930" s="578"/>
      <c r="N930" s="563"/>
      <c r="O930" s="563"/>
      <c r="P930" s="563"/>
    </row>
    <row r="931" spans="3:16" x14ac:dyDescent="0.2">
      <c r="C931" s="563"/>
      <c r="D931" s="563"/>
      <c r="E931" s="563"/>
      <c r="F931" s="563"/>
      <c r="G931" s="563"/>
      <c r="H931" s="563"/>
      <c r="I931" s="563"/>
      <c r="J931" s="563"/>
      <c r="K931" s="563"/>
      <c r="L931" s="563"/>
      <c r="M931" s="578"/>
      <c r="N931" s="563"/>
      <c r="O931" s="563"/>
      <c r="P931" s="563"/>
    </row>
    <row r="932" spans="3:16" x14ac:dyDescent="0.2">
      <c r="C932" s="563"/>
      <c r="D932" s="563"/>
      <c r="E932" s="563"/>
      <c r="F932" s="563"/>
      <c r="G932" s="563"/>
      <c r="H932" s="563"/>
      <c r="I932" s="563"/>
      <c r="J932" s="563"/>
      <c r="K932" s="563"/>
      <c r="L932" s="563"/>
      <c r="M932" s="578"/>
      <c r="N932" s="563"/>
      <c r="O932" s="563"/>
      <c r="P932" s="563"/>
    </row>
    <row r="933" spans="3:16" x14ac:dyDescent="0.2">
      <c r="C933" s="563"/>
      <c r="D933" s="563"/>
      <c r="E933" s="563"/>
      <c r="F933" s="563"/>
      <c r="G933" s="563"/>
      <c r="H933" s="563"/>
      <c r="I933" s="563"/>
      <c r="J933" s="563"/>
      <c r="K933" s="563"/>
      <c r="L933" s="563"/>
      <c r="M933" s="578"/>
      <c r="N933" s="563"/>
      <c r="O933" s="563"/>
      <c r="P933" s="563"/>
    </row>
    <row r="934" spans="3:16" x14ac:dyDescent="0.2">
      <c r="C934" s="563"/>
      <c r="D934" s="563"/>
      <c r="E934" s="563"/>
      <c r="F934" s="563"/>
      <c r="G934" s="563"/>
      <c r="H934" s="563"/>
      <c r="I934" s="563"/>
      <c r="J934" s="563"/>
      <c r="K934" s="563"/>
      <c r="L934" s="563"/>
      <c r="M934" s="578"/>
      <c r="N934" s="563"/>
      <c r="O934" s="563"/>
      <c r="P934" s="563"/>
    </row>
    <row r="935" spans="3:16" x14ac:dyDescent="0.2">
      <c r="C935" s="563"/>
      <c r="D935" s="563"/>
      <c r="E935" s="563"/>
      <c r="F935" s="563"/>
      <c r="G935" s="563"/>
      <c r="H935" s="563"/>
      <c r="I935" s="563"/>
      <c r="J935" s="563"/>
      <c r="K935" s="563"/>
      <c r="L935" s="563"/>
      <c r="M935" s="578"/>
      <c r="N935" s="563"/>
      <c r="O935" s="563"/>
      <c r="P935" s="563"/>
    </row>
    <row r="936" spans="3:16" x14ac:dyDescent="0.2">
      <c r="C936" s="563"/>
      <c r="D936" s="563"/>
      <c r="E936" s="563"/>
      <c r="F936" s="563"/>
      <c r="G936" s="563"/>
      <c r="H936" s="563"/>
      <c r="I936" s="563"/>
      <c r="J936" s="563"/>
      <c r="K936" s="563"/>
      <c r="L936" s="563"/>
      <c r="M936" s="578"/>
      <c r="N936" s="563"/>
      <c r="O936" s="563"/>
      <c r="P936" s="563"/>
    </row>
    <row r="937" spans="3:16" x14ac:dyDescent="0.2">
      <c r="C937" s="563"/>
      <c r="D937" s="563"/>
      <c r="E937" s="563"/>
      <c r="F937" s="563"/>
      <c r="G937" s="563"/>
      <c r="H937" s="563"/>
      <c r="I937" s="563"/>
      <c r="J937" s="563"/>
      <c r="K937" s="563"/>
      <c r="L937" s="563"/>
      <c r="M937" s="578"/>
      <c r="N937" s="563"/>
      <c r="O937" s="563"/>
      <c r="P937" s="563"/>
    </row>
    <row r="938" spans="3:16" x14ac:dyDescent="0.2">
      <c r="C938" s="563"/>
      <c r="D938" s="563"/>
      <c r="E938" s="563"/>
      <c r="F938" s="563"/>
      <c r="G938" s="563"/>
      <c r="H938" s="563"/>
      <c r="I938" s="563"/>
      <c r="J938" s="563"/>
      <c r="K938" s="563"/>
      <c r="L938" s="563"/>
      <c r="M938" s="578"/>
      <c r="N938" s="563"/>
      <c r="O938" s="563"/>
      <c r="P938" s="563"/>
    </row>
    <row r="939" spans="3:16" x14ac:dyDescent="0.2">
      <c r="C939" s="563"/>
      <c r="D939" s="563"/>
      <c r="E939" s="563"/>
      <c r="F939" s="563"/>
      <c r="G939" s="563"/>
      <c r="H939" s="563"/>
      <c r="I939" s="563"/>
      <c r="J939" s="563"/>
      <c r="K939" s="563"/>
      <c r="L939" s="563"/>
      <c r="M939" s="578"/>
      <c r="N939" s="563"/>
      <c r="O939" s="563"/>
      <c r="P939" s="563"/>
    </row>
    <row r="940" spans="3:16" x14ac:dyDescent="0.2">
      <c r="C940" s="563"/>
      <c r="D940" s="563"/>
      <c r="E940" s="563"/>
      <c r="F940" s="563"/>
      <c r="G940" s="563"/>
      <c r="H940" s="563"/>
      <c r="I940" s="563"/>
      <c r="J940" s="563"/>
      <c r="K940" s="563"/>
      <c r="L940" s="563"/>
      <c r="M940" s="578"/>
      <c r="N940" s="563"/>
      <c r="O940" s="563"/>
      <c r="P940" s="563"/>
    </row>
    <row r="941" spans="3:16" x14ac:dyDescent="0.2">
      <c r="C941" s="563"/>
      <c r="D941" s="563"/>
      <c r="E941" s="563"/>
      <c r="F941" s="563"/>
      <c r="G941" s="563"/>
      <c r="H941" s="563"/>
      <c r="I941" s="563"/>
      <c r="J941" s="563"/>
      <c r="K941" s="563"/>
      <c r="L941" s="563"/>
      <c r="M941" s="578"/>
      <c r="N941" s="563"/>
      <c r="O941" s="563"/>
      <c r="P941" s="563"/>
    </row>
    <row r="942" spans="3:16" x14ac:dyDescent="0.2">
      <c r="C942" s="563"/>
      <c r="D942" s="563"/>
      <c r="E942" s="563"/>
      <c r="F942" s="563"/>
      <c r="G942" s="563"/>
      <c r="H942" s="563"/>
      <c r="I942" s="563"/>
      <c r="J942" s="563"/>
      <c r="K942" s="563"/>
      <c r="L942" s="563"/>
      <c r="M942" s="578"/>
      <c r="N942" s="563"/>
      <c r="O942" s="563"/>
      <c r="P942" s="563"/>
    </row>
    <row r="943" spans="3:16" x14ac:dyDescent="0.2">
      <c r="C943" s="563"/>
      <c r="D943" s="563"/>
      <c r="E943" s="563"/>
      <c r="F943" s="563"/>
      <c r="G943" s="563"/>
      <c r="H943" s="563"/>
      <c r="I943" s="563"/>
      <c r="J943" s="563"/>
      <c r="K943" s="563"/>
      <c r="L943" s="563"/>
      <c r="M943" s="578"/>
      <c r="N943" s="563"/>
      <c r="O943" s="563"/>
      <c r="P943" s="563"/>
    </row>
    <row r="944" spans="3:16" x14ac:dyDescent="0.2">
      <c r="C944" s="563"/>
      <c r="D944" s="563"/>
      <c r="E944" s="563"/>
      <c r="F944" s="563"/>
      <c r="G944" s="563"/>
      <c r="H944" s="563"/>
      <c r="I944" s="563"/>
      <c r="J944" s="563"/>
      <c r="K944" s="563"/>
      <c r="L944" s="563"/>
      <c r="M944" s="578"/>
      <c r="N944" s="563"/>
      <c r="O944" s="563"/>
      <c r="P944" s="563"/>
    </row>
    <row r="945" spans="3:16" x14ac:dyDescent="0.2">
      <c r="C945" s="563"/>
      <c r="D945" s="563"/>
      <c r="E945" s="563"/>
      <c r="F945" s="563"/>
      <c r="G945" s="563"/>
      <c r="H945" s="563"/>
      <c r="I945" s="563"/>
      <c r="J945" s="563"/>
      <c r="K945" s="563"/>
      <c r="L945" s="563"/>
      <c r="M945" s="578"/>
      <c r="N945" s="563"/>
      <c r="O945" s="563"/>
      <c r="P945" s="563"/>
    </row>
    <row r="946" spans="3:16" x14ac:dyDescent="0.2">
      <c r="C946" s="563"/>
      <c r="D946" s="563"/>
      <c r="E946" s="563"/>
      <c r="F946" s="563"/>
      <c r="G946" s="563"/>
      <c r="H946" s="563"/>
      <c r="I946" s="563"/>
      <c r="J946" s="563"/>
      <c r="K946" s="563"/>
      <c r="L946" s="563"/>
      <c r="M946" s="578"/>
      <c r="N946" s="563"/>
      <c r="O946" s="563"/>
      <c r="P946" s="563"/>
    </row>
    <row r="947" spans="3:16" x14ac:dyDescent="0.2">
      <c r="C947" s="563"/>
      <c r="D947" s="563"/>
      <c r="E947" s="563"/>
      <c r="F947" s="563"/>
      <c r="G947" s="563"/>
      <c r="H947" s="563"/>
      <c r="I947" s="563"/>
      <c r="J947" s="563"/>
      <c r="K947" s="563"/>
      <c r="L947" s="563"/>
      <c r="M947" s="578"/>
      <c r="N947" s="563"/>
      <c r="O947" s="563"/>
      <c r="P947" s="563"/>
    </row>
    <row r="948" spans="3:16" x14ac:dyDescent="0.2">
      <c r="C948" s="563"/>
      <c r="D948" s="563"/>
      <c r="E948" s="563"/>
      <c r="F948" s="563"/>
      <c r="G948" s="563"/>
      <c r="H948" s="563"/>
      <c r="I948" s="563"/>
      <c r="J948" s="563"/>
      <c r="K948" s="563"/>
      <c r="L948" s="563"/>
      <c r="M948" s="578"/>
      <c r="N948" s="563"/>
      <c r="O948" s="563"/>
      <c r="P948" s="563"/>
    </row>
    <row r="949" spans="3:16" x14ac:dyDescent="0.2">
      <c r="C949" s="563"/>
      <c r="D949" s="563"/>
      <c r="E949" s="563"/>
      <c r="F949" s="563"/>
      <c r="G949" s="563"/>
      <c r="H949" s="563"/>
      <c r="I949" s="563"/>
      <c r="J949" s="563"/>
      <c r="K949" s="563"/>
      <c r="L949" s="563"/>
      <c r="M949" s="578"/>
      <c r="N949" s="563"/>
      <c r="O949" s="563"/>
      <c r="P949" s="563"/>
    </row>
    <row r="950" spans="3:16" x14ac:dyDescent="0.2">
      <c r="C950" s="563"/>
      <c r="D950" s="563"/>
      <c r="E950" s="563"/>
      <c r="F950" s="563"/>
      <c r="G950" s="563"/>
      <c r="H950" s="563"/>
      <c r="I950" s="563"/>
      <c r="J950" s="563"/>
      <c r="K950" s="563"/>
      <c r="L950" s="563"/>
      <c r="M950" s="578"/>
      <c r="N950" s="563"/>
      <c r="O950" s="563"/>
      <c r="P950" s="563"/>
    </row>
    <row r="951" spans="3:16" x14ac:dyDescent="0.2">
      <c r="C951" s="563"/>
      <c r="D951" s="563"/>
      <c r="E951" s="563"/>
      <c r="F951" s="563"/>
      <c r="G951" s="563"/>
      <c r="H951" s="563"/>
      <c r="I951" s="563"/>
      <c r="J951" s="563"/>
      <c r="K951" s="563"/>
      <c r="L951" s="563"/>
      <c r="M951" s="578"/>
      <c r="N951" s="563"/>
      <c r="O951" s="563"/>
      <c r="P951" s="563"/>
    </row>
    <row r="952" spans="3:16" x14ac:dyDescent="0.2">
      <c r="C952" s="563"/>
      <c r="D952" s="563"/>
      <c r="E952" s="563"/>
      <c r="F952" s="563"/>
      <c r="G952" s="563"/>
      <c r="H952" s="563"/>
      <c r="I952" s="563"/>
      <c r="J952" s="563"/>
      <c r="K952" s="563"/>
      <c r="L952" s="563"/>
      <c r="M952" s="578"/>
      <c r="N952" s="563"/>
      <c r="O952" s="563"/>
      <c r="P952" s="563"/>
    </row>
    <row r="953" spans="3:16" x14ac:dyDescent="0.2">
      <c r="C953" s="563"/>
      <c r="D953" s="563"/>
      <c r="E953" s="563"/>
      <c r="F953" s="563"/>
      <c r="G953" s="563"/>
      <c r="H953" s="563"/>
      <c r="I953" s="563"/>
      <c r="J953" s="563"/>
      <c r="K953" s="563"/>
      <c r="L953" s="563"/>
      <c r="M953" s="578"/>
      <c r="N953" s="563"/>
      <c r="O953" s="563"/>
      <c r="P953" s="563"/>
    </row>
    <row r="954" spans="3:16" x14ac:dyDescent="0.2">
      <c r="C954" s="563"/>
      <c r="D954" s="563"/>
      <c r="E954" s="563"/>
      <c r="F954" s="563"/>
      <c r="G954" s="563"/>
      <c r="H954" s="563"/>
      <c r="I954" s="563"/>
      <c r="J954" s="563"/>
      <c r="K954" s="563"/>
      <c r="L954" s="563"/>
      <c r="M954" s="578"/>
      <c r="N954" s="563"/>
      <c r="O954" s="563"/>
      <c r="P954" s="563"/>
    </row>
    <row r="955" spans="3:16" x14ac:dyDescent="0.2">
      <c r="C955" s="563"/>
      <c r="D955" s="563"/>
      <c r="E955" s="563"/>
      <c r="F955" s="563"/>
      <c r="G955" s="563"/>
      <c r="H955" s="563"/>
      <c r="I955" s="563"/>
      <c r="J955" s="563"/>
      <c r="K955" s="563"/>
      <c r="L955" s="563"/>
      <c r="M955" s="578"/>
      <c r="N955" s="563"/>
      <c r="O955" s="563"/>
      <c r="P955" s="563"/>
    </row>
    <row r="956" spans="3:16" x14ac:dyDescent="0.2">
      <c r="C956" s="563"/>
      <c r="D956" s="563"/>
      <c r="E956" s="563"/>
      <c r="F956" s="563"/>
      <c r="G956" s="563"/>
      <c r="H956" s="563"/>
      <c r="I956" s="563"/>
      <c r="J956" s="563"/>
      <c r="K956" s="563"/>
      <c r="L956" s="563"/>
      <c r="M956" s="578"/>
      <c r="N956" s="563"/>
      <c r="O956" s="563"/>
      <c r="P956" s="563"/>
    </row>
    <row r="957" spans="3:16" x14ac:dyDescent="0.2">
      <c r="C957" s="563"/>
      <c r="D957" s="563"/>
      <c r="E957" s="563"/>
      <c r="F957" s="563"/>
      <c r="G957" s="563"/>
      <c r="H957" s="563"/>
      <c r="I957" s="563"/>
      <c r="J957" s="563"/>
      <c r="K957" s="563"/>
      <c r="L957" s="563"/>
      <c r="M957" s="578"/>
      <c r="N957" s="563"/>
      <c r="O957" s="563"/>
      <c r="P957" s="563"/>
    </row>
    <row r="958" spans="3:16" x14ac:dyDescent="0.2">
      <c r="C958" s="563"/>
      <c r="D958" s="563"/>
      <c r="E958" s="563"/>
      <c r="F958" s="563"/>
      <c r="G958" s="563"/>
      <c r="H958" s="563"/>
      <c r="I958" s="563"/>
      <c r="J958" s="563"/>
      <c r="K958" s="563"/>
      <c r="L958" s="563"/>
      <c r="M958" s="578"/>
      <c r="N958" s="563"/>
      <c r="O958" s="563"/>
      <c r="P958" s="563"/>
    </row>
    <row r="959" spans="3:16" x14ac:dyDescent="0.2">
      <c r="C959" s="563"/>
      <c r="D959" s="563"/>
      <c r="E959" s="563"/>
      <c r="F959" s="563"/>
      <c r="G959" s="563"/>
      <c r="H959" s="563"/>
      <c r="I959" s="563"/>
      <c r="J959" s="563"/>
      <c r="K959" s="563"/>
      <c r="L959" s="563"/>
      <c r="M959" s="578"/>
      <c r="N959" s="563"/>
      <c r="O959" s="563"/>
      <c r="P959" s="563"/>
    </row>
    <row r="960" spans="3:16" x14ac:dyDescent="0.2">
      <c r="C960" s="563"/>
      <c r="D960" s="563"/>
      <c r="E960" s="563"/>
      <c r="F960" s="563"/>
      <c r="G960" s="563"/>
      <c r="H960" s="563"/>
      <c r="I960" s="563"/>
      <c r="J960" s="563"/>
      <c r="K960" s="563"/>
      <c r="L960" s="563"/>
      <c r="M960" s="578"/>
      <c r="N960" s="563"/>
      <c r="O960" s="563"/>
      <c r="P960" s="563"/>
    </row>
    <row r="961" spans="3:16" x14ac:dyDescent="0.2">
      <c r="C961" s="563"/>
      <c r="D961" s="563"/>
      <c r="E961" s="563"/>
      <c r="F961" s="563"/>
      <c r="G961" s="563"/>
      <c r="H961" s="563"/>
      <c r="I961" s="563"/>
      <c r="J961" s="563"/>
      <c r="K961" s="563"/>
      <c r="L961" s="563"/>
      <c r="M961" s="578"/>
      <c r="N961" s="563"/>
      <c r="O961" s="563"/>
      <c r="P961" s="563"/>
    </row>
    <row r="962" spans="3:16" x14ac:dyDescent="0.2">
      <c r="C962" s="563"/>
      <c r="D962" s="563"/>
      <c r="E962" s="563"/>
      <c r="F962" s="563"/>
      <c r="G962" s="563"/>
      <c r="H962" s="563"/>
      <c r="I962" s="563"/>
      <c r="J962" s="563"/>
      <c r="K962" s="563"/>
      <c r="L962" s="563"/>
      <c r="M962" s="578"/>
      <c r="N962" s="563"/>
      <c r="O962" s="563"/>
      <c r="P962" s="563"/>
    </row>
    <row r="963" spans="3:16" x14ac:dyDescent="0.2">
      <c r="C963" s="563"/>
      <c r="D963" s="563"/>
      <c r="E963" s="563"/>
      <c r="F963" s="563"/>
      <c r="G963" s="563"/>
      <c r="H963" s="563"/>
      <c r="I963" s="563"/>
      <c r="J963" s="563"/>
      <c r="K963" s="563"/>
      <c r="L963" s="563"/>
      <c r="M963" s="578"/>
      <c r="N963" s="563"/>
      <c r="O963" s="563"/>
      <c r="P963" s="563"/>
    </row>
    <row r="964" spans="3:16" x14ac:dyDescent="0.2">
      <c r="C964" s="563"/>
      <c r="D964" s="563"/>
      <c r="E964" s="563"/>
      <c r="F964" s="563"/>
      <c r="G964" s="563"/>
      <c r="H964" s="563"/>
      <c r="I964" s="563"/>
      <c r="J964" s="563"/>
      <c r="K964" s="563"/>
      <c r="L964" s="563"/>
      <c r="M964" s="578"/>
      <c r="N964" s="563"/>
      <c r="O964" s="563"/>
      <c r="P964" s="563"/>
    </row>
    <row r="965" spans="3:16" x14ac:dyDescent="0.2">
      <c r="C965" s="563"/>
      <c r="D965" s="563"/>
      <c r="E965" s="563"/>
      <c r="F965" s="563"/>
      <c r="G965" s="563"/>
      <c r="H965" s="563"/>
      <c r="I965" s="563"/>
      <c r="J965" s="563"/>
      <c r="K965" s="563"/>
      <c r="L965" s="563"/>
      <c r="M965" s="578"/>
      <c r="N965" s="563"/>
      <c r="O965" s="563"/>
      <c r="P965" s="563"/>
    </row>
    <row r="966" spans="3:16" x14ac:dyDescent="0.2">
      <c r="C966" s="563"/>
      <c r="D966" s="563"/>
      <c r="E966" s="563"/>
      <c r="F966" s="563"/>
      <c r="G966" s="563"/>
      <c r="H966" s="563"/>
      <c r="I966" s="563"/>
      <c r="J966" s="563"/>
      <c r="K966" s="563"/>
      <c r="L966" s="563"/>
      <c r="M966" s="578"/>
      <c r="N966" s="563"/>
      <c r="O966" s="563"/>
      <c r="P966" s="563"/>
    </row>
    <row r="967" spans="3:16" x14ac:dyDescent="0.2">
      <c r="C967" s="563"/>
      <c r="D967" s="563"/>
      <c r="E967" s="563"/>
      <c r="F967" s="563"/>
      <c r="G967" s="563"/>
      <c r="H967" s="563"/>
      <c r="I967" s="563"/>
      <c r="J967" s="563"/>
      <c r="K967" s="563"/>
      <c r="L967" s="563"/>
      <c r="M967" s="578"/>
      <c r="N967" s="563"/>
      <c r="O967" s="563"/>
      <c r="P967" s="563"/>
    </row>
    <row r="968" spans="3:16" x14ac:dyDescent="0.2">
      <c r="C968" s="563"/>
      <c r="D968" s="563"/>
      <c r="E968" s="563"/>
      <c r="F968" s="563"/>
      <c r="G968" s="563"/>
      <c r="H968" s="563"/>
      <c r="I968" s="563"/>
      <c r="J968" s="563"/>
      <c r="K968" s="563"/>
      <c r="L968" s="563"/>
      <c r="M968" s="578"/>
      <c r="N968" s="563"/>
      <c r="O968" s="563"/>
      <c r="P968" s="563"/>
    </row>
    <row r="969" spans="3:16" x14ac:dyDescent="0.2">
      <c r="C969" s="563"/>
      <c r="D969" s="563"/>
      <c r="E969" s="563"/>
      <c r="F969" s="563"/>
      <c r="G969" s="563"/>
      <c r="H969" s="563"/>
      <c r="I969" s="563"/>
      <c r="J969" s="563"/>
      <c r="K969" s="563"/>
      <c r="L969" s="563"/>
      <c r="M969" s="578"/>
      <c r="N969" s="563"/>
      <c r="O969" s="563"/>
      <c r="P969" s="563"/>
    </row>
    <row r="970" spans="3:16" x14ac:dyDescent="0.2">
      <c r="C970" s="563"/>
      <c r="D970" s="563"/>
      <c r="E970" s="563"/>
      <c r="F970" s="563"/>
      <c r="G970" s="563"/>
      <c r="H970" s="563"/>
      <c r="I970" s="563"/>
      <c r="J970" s="563"/>
      <c r="K970" s="563"/>
      <c r="L970" s="563"/>
      <c r="M970" s="578"/>
      <c r="N970" s="563"/>
      <c r="O970" s="563"/>
      <c r="P970" s="563"/>
    </row>
    <row r="971" spans="3:16" x14ac:dyDescent="0.2">
      <c r="C971" s="563"/>
      <c r="D971" s="563"/>
      <c r="E971" s="563"/>
      <c r="F971" s="563"/>
      <c r="G971" s="563"/>
      <c r="H971" s="563"/>
      <c r="I971" s="563"/>
      <c r="J971" s="563"/>
      <c r="K971" s="563"/>
      <c r="L971" s="563"/>
      <c r="M971" s="578"/>
      <c r="N971" s="563"/>
      <c r="O971" s="563"/>
      <c r="P971" s="563"/>
    </row>
    <row r="972" spans="3:16" x14ac:dyDescent="0.2">
      <c r="C972" s="563"/>
      <c r="D972" s="563"/>
      <c r="E972" s="563"/>
      <c r="F972" s="563"/>
      <c r="G972" s="563"/>
      <c r="H972" s="563"/>
      <c r="I972" s="563"/>
      <c r="J972" s="563"/>
      <c r="K972" s="563"/>
      <c r="L972" s="563"/>
      <c r="M972" s="578"/>
      <c r="N972" s="563"/>
      <c r="O972" s="563"/>
      <c r="P972" s="563"/>
    </row>
    <row r="973" spans="3:16" x14ac:dyDescent="0.2">
      <c r="C973" s="563"/>
      <c r="D973" s="563"/>
      <c r="E973" s="563"/>
      <c r="F973" s="563"/>
      <c r="G973" s="563"/>
      <c r="H973" s="563"/>
      <c r="I973" s="563"/>
      <c r="J973" s="563"/>
      <c r="K973" s="563"/>
      <c r="L973" s="563"/>
      <c r="M973" s="578"/>
      <c r="N973" s="563"/>
      <c r="O973" s="563"/>
      <c r="P973" s="563"/>
    </row>
    <row r="974" spans="3:16" x14ac:dyDescent="0.2">
      <c r="C974" s="563"/>
      <c r="D974" s="563"/>
      <c r="E974" s="563"/>
      <c r="F974" s="563"/>
      <c r="G974" s="563"/>
      <c r="H974" s="563"/>
      <c r="I974" s="563"/>
      <c r="J974" s="563"/>
      <c r="K974" s="563"/>
      <c r="L974" s="563"/>
      <c r="M974" s="578"/>
      <c r="N974" s="563"/>
      <c r="O974" s="563"/>
      <c r="P974" s="563"/>
    </row>
    <row r="975" spans="3:16" x14ac:dyDescent="0.2">
      <c r="C975" s="563"/>
      <c r="D975" s="563"/>
      <c r="E975" s="563"/>
      <c r="F975" s="563"/>
      <c r="G975" s="563"/>
      <c r="H975" s="563"/>
      <c r="I975" s="563"/>
      <c r="J975" s="563"/>
      <c r="K975" s="563"/>
      <c r="L975" s="563"/>
      <c r="M975" s="578"/>
      <c r="N975" s="563"/>
      <c r="O975" s="563"/>
      <c r="P975" s="563"/>
    </row>
    <row r="976" spans="3:16" x14ac:dyDescent="0.2">
      <c r="C976" s="563"/>
      <c r="D976" s="563"/>
      <c r="E976" s="563"/>
      <c r="F976" s="563"/>
      <c r="G976" s="563"/>
      <c r="H976" s="563"/>
      <c r="I976" s="563"/>
      <c r="J976" s="563"/>
      <c r="K976" s="563"/>
      <c r="L976" s="563"/>
      <c r="M976" s="578"/>
      <c r="N976" s="563"/>
      <c r="O976" s="563"/>
      <c r="P976" s="563"/>
    </row>
    <row r="977" spans="3:16" x14ac:dyDescent="0.2">
      <c r="C977" s="563"/>
      <c r="D977" s="563"/>
      <c r="E977" s="563"/>
      <c r="F977" s="563"/>
      <c r="G977" s="563"/>
      <c r="H977" s="563"/>
      <c r="I977" s="563"/>
      <c r="J977" s="563"/>
      <c r="K977" s="563"/>
      <c r="L977" s="563"/>
      <c r="M977" s="578"/>
      <c r="N977" s="563"/>
      <c r="O977" s="563"/>
      <c r="P977" s="563"/>
    </row>
    <row r="978" spans="3:16" x14ac:dyDescent="0.2">
      <c r="C978" s="563"/>
      <c r="D978" s="563"/>
      <c r="E978" s="563"/>
      <c r="F978" s="563"/>
      <c r="G978" s="563"/>
      <c r="H978" s="563"/>
      <c r="I978" s="563"/>
      <c r="J978" s="563"/>
      <c r="K978" s="563"/>
      <c r="L978" s="563"/>
      <c r="M978" s="578"/>
      <c r="N978" s="563"/>
      <c r="O978" s="563"/>
      <c r="P978" s="563"/>
    </row>
    <row r="979" spans="3:16" x14ac:dyDescent="0.2">
      <c r="C979" s="563"/>
      <c r="D979" s="563"/>
      <c r="E979" s="563"/>
      <c r="F979" s="563"/>
      <c r="G979" s="563"/>
      <c r="H979" s="563"/>
      <c r="I979" s="563"/>
      <c r="J979" s="563"/>
      <c r="K979" s="563"/>
      <c r="L979" s="563"/>
      <c r="M979" s="578"/>
      <c r="N979" s="563"/>
      <c r="O979" s="563"/>
      <c r="P979" s="563"/>
    </row>
    <row r="980" spans="3:16" x14ac:dyDescent="0.2">
      <c r="C980" s="563"/>
      <c r="D980" s="563"/>
      <c r="E980" s="563"/>
      <c r="F980" s="563"/>
      <c r="G980" s="563"/>
      <c r="H980" s="563"/>
      <c r="I980" s="563"/>
      <c r="J980" s="563"/>
      <c r="K980" s="563"/>
      <c r="L980" s="563"/>
      <c r="M980" s="578"/>
      <c r="N980" s="563"/>
      <c r="O980" s="563"/>
      <c r="P980" s="563"/>
    </row>
    <row r="981" spans="3:16" x14ac:dyDescent="0.2">
      <c r="C981" s="563"/>
      <c r="D981" s="563"/>
      <c r="E981" s="563"/>
      <c r="F981" s="563"/>
      <c r="G981" s="563"/>
      <c r="H981" s="563"/>
      <c r="I981" s="563"/>
      <c r="J981" s="563"/>
      <c r="K981" s="563"/>
      <c r="L981" s="563"/>
      <c r="M981" s="578"/>
      <c r="N981" s="563"/>
      <c r="O981" s="563"/>
      <c r="P981" s="563"/>
    </row>
    <row r="982" spans="3:16" x14ac:dyDescent="0.2">
      <c r="C982" s="563"/>
      <c r="D982" s="563"/>
      <c r="E982" s="563"/>
      <c r="F982" s="563"/>
      <c r="G982" s="563"/>
      <c r="H982" s="563"/>
      <c r="I982" s="563"/>
      <c r="J982" s="563"/>
      <c r="K982" s="563"/>
      <c r="L982" s="563"/>
      <c r="M982" s="578"/>
      <c r="N982" s="563"/>
      <c r="O982" s="563"/>
      <c r="P982" s="563"/>
    </row>
    <row r="983" spans="3:16" x14ac:dyDescent="0.2">
      <c r="C983" s="563"/>
      <c r="D983" s="563"/>
      <c r="E983" s="563"/>
      <c r="F983" s="563"/>
      <c r="G983" s="563"/>
      <c r="H983" s="563"/>
      <c r="I983" s="563"/>
      <c r="J983" s="563"/>
      <c r="K983" s="563"/>
      <c r="L983" s="563"/>
      <c r="M983" s="578"/>
      <c r="N983" s="563"/>
      <c r="O983" s="563"/>
      <c r="P983" s="563"/>
    </row>
    <row r="984" spans="3:16" x14ac:dyDescent="0.2">
      <c r="C984" s="563"/>
      <c r="D984" s="563"/>
      <c r="E984" s="563"/>
      <c r="F984" s="563"/>
      <c r="G984" s="563"/>
      <c r="H984" s="563"/>
      <c r="I984" s="563"/>
      <c r="J984" s="563"/>
      <c r="K984" s="563"/>
      <c r="L984" s="563"/>
      <c r="M984" s="578"/>
      <c r="N984" s="563"/>
      <c r="O984" s="563"/>
      <c r="P984" s="563"/>
    </row>
    <row r="985" spans="3:16" x14ac:dyDescent="0.2">
      <c r="C985" s="563"/>
      <c r="D985" s="563"/>
      <c r="E985" s="563"/>
      <c r="F985" s="563"/>
      <c r="G985" s="563"/>
      <c r="H985" s="563"/>
      <c r="I985" s="563"/>
      <c r="J985" s="563"/>
      <c r="K985" s="563"/>
      <c r="L985" s="563"/>
      <c r="M985" s="578"/>
      <c r="N985" s="563"/>
      <c r="O985" s="563"/>
      <c r="P985" s="563"/>
    </row>
    <row r="986" spans="3:16" x14ac:dyDescent="0.2">
      <c r="C986" s="563"/>
      <c r="D986" s="563"/>
      <c r="E986" s="563"/>
      <c r="F986" s="563"/>
      <c r="G986" s="563"/>
      <c r="H986" s="563"/>
      <c r="I986" s="563"/>
      <c r="J986" s="563"/>
      <c r="K986" s="563"/>
      <c r="L986" s="563"/>
      <c r="M986" s="578"/>
      <c r="N986" s="563"/>
      <c r="O986" s="563"/>
      <c r="P986" s="563"/>
    </row>
    <row r="987" spans="3:16" x14ac:dyDescent="0.2">
      <c r="C987" s="563"/>
      <c r="D987" s="563"/>
      <c r="E987" s="563"/>
      <c r="F987" s="563"/>
      <c r="G987" s="563"/>
      <c r="H987" s="563"/>
      <c r="I987" s="563"/>
      <c r="J987" s="563"/>
      <c r="K987" s="563"/>
      <c r="L987" s="563"/>
      <c r="M987" s="578"/>
      <c r="N987" s="563"/>
      <c r="O987" s="563"/>
      <c r="P987" s="563"/>
    </row>
    <row r="988" spans="3:16" x14ac:dyDescent="0.2">
      <c r="C988" s="563"/>
      <c r="D988" s="563"/>
      <c r="E988" s="563"/>
      <c r="F988" s="563"/>
      <c r="G988" s="563"/>
      <c r="H988" s="563"/>
      <c r="I988" s="563"/>
      <c r="J988" s="563"/>
      <c r="K988" s="563"/>
      <c r="L988" s="563"/>
      <c r="M988" s="578"/>
      <c r="N988" s="563"/>
      <c r="O988" s="563"/>
      <c r="P988" s="563"/>
    </row>
    <row r="989" spans="3:16" x14ac:dyDescent="0.2">
      <c r="C989" s="563"/>
      <c r="D989" s="563"/>
      <c r="E989" s="563"/>
      <c r="F989" s="563"/>
      <c r="G989" s="563"/>
      <c r="H989" s="563"/>
      <c r="I989" s="563"/>
      <c r="J989" s="563"/>
      <c r="K989" s="563"/>
      <c r="L989" s="563"/>
      <c r="M989" s="578"/>
      <c r="N989" s="563"/>
      <c r="O989" s="563"/>
      <c r="P989" s="563"/>
    </row>
    <row r="990" spans="3:16" x14ac:dyDescent="0.2">
      <c r="C990" s="563"/>
      <c r="D990" s="563"/>
      <c r="E990" s="563"/>
      <c r="F990" s="563"/>
      <c r="G990" s="563"/>
      <c r="H990" s="563"/>
      <c r="I990" s="563"/>
      <c r="J990" s="563"/>
      <c r="K990" s="563"/>
      <c r="L990" s="563"/>
      <c r="M990" s="578"/>
      <c r="N990" s="563"/>
      <c r="O990" s="563"/>
      <c r="P990" s="563"/>
    </row>
    <row r="991" spans="3:16" x14ac:dyDescent="0.2">
      <c r="C991" s="563"/>
      <c r="D991" s="563"/>
      <c r="E991" s="563"/>
      <c r="F991" s="563"/>
      <c r="G991" s="563"/>
      <c r="H991" s="563"/>
      <c r="I991" s="563"/>
      <c r="J991" s="563"/>
      <c r="K991" s="563"/>
      <c r="L991" s="563"/>
      <c r="M991" s="578"/>
      <c r="N991" s="563"/>
      <c r="O991" s="563"/>
      <c r="P991" s="563"/>
    </row>
    <row r="992" spans="3:16" x14ac:dyDescent="0.2">
      <c r="C992" s="563"/>
      <c r="D992" s="563"/>
      <c r="E992" s="563"/>
      <c r="F992" s="563"/>
      <c r="G992" s="563"/>
      <c r="H992" s="563"/>
      <c r="I992" s="563"/>
      <c r="J992" s="563"/>
      <c r="K992" s="563"/>
      <c r="L992" s="563"/>
      <c r="M992" s="578"/>
      <c r="N992" s="563"/>
      <c r="O992" s="563"/>
      <c r="P992" s="563"/>
    </row>
    <row r="993" spans="3:16" x14ac:dyDescent="0.2">
      <c r="C993" s="563"/>
      <c r="D993" s="563"/>
      <c r="E993" s="563"/>
      <c r="F993" s="563"/>
      <c r="G993" s="563"/>
      <c r="H993" s="563"/>
      <c r="I993" s="563"/>
      <c r="J993" s="563"/>
      <c r="K993" s="563"/>
      <c r="L993" s="563"/>
      <c r="M993" s="578"/>
      <c r="N993" s="563"/>
      <c r="O993" s="563"/>
      <c r="P993" s="563"/>
    </row>
    <row r="994" spans="3:16" x14ac:dyDescent="0.2">
      <c r="C994" s="563"/>
      <c r="D994" s="563"/>
      <c r="E994" s="563"/>
      <c r="F994" s="563"/>
      <c r="G994" s="563"/>
      <c r="H994" s="563"/>
      <c r="I994" s="563"/>
      <c r="J994" s="563"/>
      <c r="K994" s="563"/>
      <c r="L994" s="563"/>
      <c r="M994" s="578"/>
      <c r="N994" s="563"/>
      <c r="O994" s="563"/>
      <c r="P994" s="563"/>
    </row>
    <row r="995" spans="3:16" x14ac:dyDescent="0.2">
      <c r="C995" s="563"/>
      <c r="D995" s="563"/>
      <c r="E995" s="563"/>
      <c r="F995" s="563"/>
      <c r="G995" s="563"/>
      <c r="H995" s="563"/>
      <c r="I995" s="563"/>
      <c r="J995" s="563"/>
      <c r="K995" s="563"/>
      <c r="L995" s="563"/>
      <c r="M995" s="578"/>
      <c r="N995" s="563"/>
      <c r="O995" s="563"/>
      <c r="P995" s="563"/>
    </row>
    <row r="996" spans="3:16" x14ac:dyDescent="0.2">
      <c r="C996" s="563"/>
      <c r="D996" s="563"/>
      <c r="E996" s="563"/>
      <c r="F996" s="563"/>
      <c r="G996" s="563"/>
      <c r="H996" s="563"/>
      <c r="I996" s="563"/>
      <c r="J996" s="563"/>
      <c r="K996" s="563"/>
      <c r="L996" s="563"/>
      <c r="M996" s="578"/>
      <c r="N996" s="563"/>
      <c r="O996" s="563"/>
      <c r="P996" s="563"/>
    </row>
    <row r="997" spans="3:16" x14ac:dyDescent="0.2">
      <c r="C997" s="563"/>
      <c r="D997" s="563"/>
      <c r="E997" s="563"/>
      <c r="F997" s="563"/>
      <c r="G997" s="563"/>
      <c r="H997" s="563"/>
      <c r="I997" s="563"/>
      <c r="J997" s="563"/>
      <c r="K997" s="563"/>
      <c r="L997" s="563"/>
      <c r="M997" s="578"/>
      <c r="N997" s="563"/>
      <c r="O997" s="563"/>
      <c r="P997" s="563"/>
    </row>
    <row r="998" spans="3:16" x14ac:dyDescent="0.2">
      <c r="C998" s="563"/>
      <c r="D998" s="563"/>
      <c r="E998" s="563"/>
      <c r="F998" s="563"/>
      <c r="G998" s="563"/>
      <c r="H998" s="563"/>
      <c r="I998" s="563"/>
      <c r="J998" s="563"/>
      <c r="K998" s="563"/>
      <c r="L998" s="563"/>
      <c r="M998" s="578"/>
      <c r="N998" s="563"/>
      <c r="O998" s="563"/>
      <c r="P998" s="563"/>
    </row>
    <row r="999" spans="3:16" x14ac:dyDescent="0.2">
      <c r="C999" s="563"/>
      <c r="D999" s="563"/>
      <c r="E999" s="563"/>
      <c r="F999" s="563"/>
      <c r="G999" s="563"/>
      <c r="H999" s="563"/>
      <c r="I999" s="563"/>
      <c r="J999" s="563"/>
      <c r="K999" s="563"/>
      <c r="L999" s="563"/>
      <c r="M999" s="578"/>
      <c r="N999" s="563"/>
      <c r="O999" s="563"/>
      <c r="P999" s="563"/>
    </row>
    <row r="1000" spans="3:16" x14ac:dyDescent="0.2">
      <c r="C1000" s="563"/>
      <c r="D1000" s="563"/>
      <c r="E1000" s="563"/>
      <c r="F1000" s="563"/>
      <c r="G1000" s="563"/>
      <c r="H1000" s="563"/>
      <c r="I1000" s="563"/>
      <c r="J1000" s="563"/>
      <c r="K1000" s="563"/>
      <c r="L1000" s="563"/>
      <c r="M1000" s="578"/>
      <c r="N1000" s="563"/>
      <c r="O1000" s="563"/>
      <c r="P1000" s="563"/>
    </row>
    <row r="1001" spans="3:16" x14ac:dyDescent="0.2">
      <c r="C1001" s="563"/>
      <c r="D1001" s="563"/>
      <c r="E1001" s="563"/>
      <c r="F1001" s="563"/>
      <c r="G1001" s="563"/>
      <c r="H1001" s="563"/>
      <c r="I1001" s="563"/>
      <c r="J1001" s="563"/>
      <c r="K1001" s="563"/>
      <c r="L1001" s="563"/>
      <c r="M1001" s="578"/>
      <c r="N1001" s="563"/>
      <c r="O1001" s="563"/>
      <c r="P1001" s="563"/>
    </row>
    <row r="1002" spans="3:16" x14ac:dyDescent="0.2">
      <c r="C1002" s="563"/>
      <c r="D1002" s="563"/>
      <c r="E1002" s="563"/>
      <c r="F1002" s="563"/>
      <c r="G1002" s="563"/>
      <c r="H1002" s="563"/>
      <c r="I1002" s="563"/>
      <c r="J1002" s="563"/>
      <c r="K1002" s="563"/>
      <c r="L1002" s="563"/>
      <c r="M1002" s="578"/>
      <c r="N1002" s="563"/>
      <c r="O1002" s="563"/>
      <c r="P1002" s="563"/>
    </row>
    <row r="1003" spans="3:16" x14ac:dyDescent="0.2">
      <c r="C1003" s="563"/>
      <c r="D1003" s="563"/>
      <c r="E1003" s="563"/>
      <c r="F1003" s="563"/>
      <c r="G1003" s="563"/>
      <c r="H1003" s="563"/>
      <c r="I1003" s="563"/>
      <c r="J1003" s="563"/>
      <c r="K1003" s="563"/>
      <c r="L1003" s="563"/>
      <c r="M1003" s="578"/>
      <c r="N1003" s="563"/>
      <c r="O1003" s="563"/>
      <c r="P1003" s="563"/>
    </row>
    <row r="1004" spans="3:16" x14ac:dyDescent="0.2">
      <c r="C1004" s="563"/>
      <c r="D1004" s="563"/>
      <c r="E1004" s="563"/>
      <c r="F1004" s="563"/>
      <c r="G1004" s="563"/>
      <c r="H1004" s="563"/>
      <c r="I1004" s="563"/>
      <c r="J1004" s="563"/>
      <c r="K1004" s="563"/>
      <c r="L1004" s="563"/>
      <c r="M1004" s="578"/>
      <c r="N1004" s="563"/>
      <c r="O1004" s="563"/>
      <c r="P1004" s="563"/>
    </row>
    <row r="1005" spans="3:16" x14ac:dyDescent="0.2">
      <c r="C1005" s="563"/>
      <c r="D1005" s="563"/>
      <c r="E1005" s="563"/>
      <c r="F1005" s="563"/>
      <c r="G1005" s="563"/>
      <c r="H1005" s="563"/>
      <c r="I1005" s="563"/>
      <c r="J1005" s="563"/>
      <c r="K1005" s="563"/>
      <c r="L1005" s="563"/>
      <c r="M1005" s="578"/>
      <c r="N1005" s="563"/>
      <c r="O1005" s="563"/>
      <c r="P1005" s="563"/>
    </row>
    <row r="1006" spans="3:16" x14ac:dyDescent="0.2">
      <c r="C1006" s="563"/>
      <c r="D1006" s="563"/>
      <c r="E1006" s="563"/>
      <c r="F1006" s="563"/>
      <c r="G1006" s="563"/>
      <c r="H1006" s="563"/>
      <c r="I1006" s="563"/>
      <c r="J1006" s="563"/>
      <c r="K1006" s="563"/>
      <c r="L1006" s="563"/>
      <c r="M1006" s="578"/>
      <c r="N1006" s="563"/>
      <c r="O1006" s="563"/>
      <c r="P1006" s="563"/>
    </row>
    <row r="1007" spans="3:16" x14ac:dyDescent="0.2">
      <c r="C1007" s="563"/>
      <c r="D1007" s="563"/>
      <c r="E1007" s="563"/>
      <c r="F1007" s="563"/>
      <c r="G1007" s="563"/>
      <c r="H1007" s="563"/>
      <c r="I1007" s="563"/>
      <c r="J1007" s="563"/>
      <c r="K1007" s="563"/>
      <c r="L1007" s="563"/>
      <c r="M1007" s="578"/>
      <c r="N1007" s="563"/>
      <c r="O1007" s="563"/>
      <c r="P1007" s="563"/>
    </row>
    <row r="1008" spans="3:16" x14ac:dyDescent="0.2">
      <c r="C1008" s="563"/>
      <c r="D1008" s="563"/>
      <c r="E1008" s="563"/>
      <c r="F1008" s="563"/>
      <c r="G1008" s="563"/>
      <c r="H1008" s="563"/>
      <c r="I1008" s="563"/>
      <c r="J1008" s="563"/>
      <c r="K1008" s="563"/>
      <c r="L1008" s="563"/>
      <c r="M1008" s="578"/>
      <c r="N1008" s="563"/>
      <c r="O1008" s="563"/>
      <c r="P1008" s="563"/>
    </row>
    <row r="1009" spans="3:16" x14ac:dyDescent="0.2">
      <c r="C1009" s="563"/>
      <c r="D1009" s="563"/>
      <c r="E1009" s="563"/>
      <c r="F1009" s="563"/>
      <c r="G1009" s="563"/>
      <c r="H1009" s="563"/>
      <c r="I1009" s="563"/>
      <c r="J1009" s="563"/>
      <c r="K1009" s="563"/>
      <c r="L1009" s="563"/>
      <c r="M1009" s="578"/>
      <c r="N1009" s="563"/>
      <c r="O1009" s="563"/>
      <c r="P1009" s="563"/>
    </row>
    <row r="1010" spans="3:16" x14ac:dyDescent="0.2">
      <c r="C1010" s="563"/>
      <c r="D1010" s="563"/>
      <c r="E1010" s="563"/>
      <c r="F1010" s="563"/>
      <c r="G1010" s="563"/>
      <c r="H1010" s="563"/>
      <c r="I1010" s="563"/>
      <c r="J1010" s="563"/>
      <c r="K1010" s="563"/>
      <c r="L1010" s="563"/>
      <c r="M1010" s="578"/>
      <c r="N1010" s="563"/>
      <c r="O1010" s="563"/>
      <c r="P1010" s="563"/>
    </row>
    <row r="1011" spans="3:16" x14ac:dyDescent="0.2">
      <c r="C1011" s="563"/>
      <c r="D1011" s="563"/>
      <c r="E1011" s="563"/>
      <c r="F1011" s="563"/>
      <c r="G1011" s="563"/>
      <c r="H1011" s="563"/>
      <c r="I1011" s="563"/>
      <c r="J1011" s="563"/>
      <c r="K1011" s="563"/>
      <c r="L1011" s="563"/>
      <c r="M1011" s="578"/>
      <c r="N1011" s="563"/>
      <c r="O1011" s="563"/>
      <c r="P1011" s="563"/>
    </row>
    <row r="1012" spans="3:16" x14ac:dyDescent="0.2">
      <c r="C1012" s="563"/>
      <c r="D1012" s="563"/>
      <c r="E1012" s="563"/>
      <c r="F1012" s="563"/>
      <c r="G1012" s="563"/>
      <c r="H1012" s="563"/>
      <c r="I1012" s="563"/>
      <c r="J1012" s="563"/>
      <c r="K1012" s="563"/>
      <c r="L1012" s="563"/>
      <c r="M1012" s="578"/>
      <c r="N1012" s="563"/>
      <c r="O1012" s="563"/>
      <c r="P1012" s="563"/>
    </row>
    <row r="1013" spans="3:16" x14ac:dyDescent="0.2">
      <c r="C1013" s="563"/>
      <c r="D1013" s="563"/>
      <c r="E1013" s="563"/>
      <c r="F1013" s="563"/>
      <c r="G1013" s="563"/>
      <c r="H1013" s="563"/>
      <c r="I1013" s="563"/>
      <c r="J1013" s="563"/>
      <c r="K1013" s="563"/>
      <c r="L1013" s="563"/>
      <c r="M1013" s="578"/>
      <c r="N1013" s="563"/>
      <c r="O1013" s="563"/>
      <c r="P1013" s="563"/>
    </row>
    <row r="1014" spans="3:16" x14ac:dyDescent="0.2">
      <c r="C1014" s="563"/>
      <c r="D1014" s="563"/>
      <c r="E1014" s="563"/>
      <c r="F1014" s="563"/>
      <c r="G1014" s="563"/>
      <c r="H1014" s="563"/>
      <c r="I1014" s="563"/>
      <c r="J1014" s="563"/>
      <c r="K1014" s="563"/>
      <c r="L1014" s="563"/>
      <c r="M1014" s="578"/>
      <c r="N1014" s="563"/>
      <c r="O1014" s="563"/>
      <c r="P1014" s="563"/>
    </row>
    <row r="1015" spans="3:16" x14ac:dyDescent="0.2">
      <c r="C1015" s="563"/>
      <c r="D1015" s="563"/>
      <c r="E1015" s="563"/>
      <c r="F1015" s="563"/>
      <c r="G1015" s="563"/>
      <c r="H1015" s="563"/>
      <c r="I1015" s="563"/>
      <c r="J1015" s="563"/>
      <c r="K1015" s="563"/>
      <c r="L1015" s="563"/>
      <c r="M1015" s="578"/>
      <c r="N1015" s="563"/>
      <c r="O1015" s="563"/>
      <c r="P1015" s="563"/>
    </row>
    <row r="1016" spans="3:16" x14ac:dyDescent="0.2">
      <c r="C1016" s="563"/>
      <c r="D1016" s="563"/>
      <c r="E1016" s="563"/>
      <c r="F1016" s="563"/>
      <c r="G1016" s="563"/>
      <c r="H1016" s="563"/>
      <c r="I1016" s="563"/>
      <c r="J1016" s="563"/>
      <c r="K1016" s="563"/>
      <c r="L1016" s="563"/>
      <c r="M1016" s="578"/>
      <c r="N1016" s="563"/>
      <c r="O1016" s="563"/>
      <c r="P1016" s="563"/>
    </row>
    <row r="1017" spans="3:16" x14ac:dyDescent="0.2">
      <c r="C1017" s="563"/>
      <c r="D1017" s="563"/>
      <c r="E1017" s="563"/>
      <c r="F1017" s="563"/>
      <c r="G1017" s="563"/>
      <c r="H1017" s="563"/>
      <c r="I1017" s="563"/>
      <c r="J1017" s="563"/>
      <c r="K1017" s="563"/>
      <c r="L1017" s="563"/>
      <c r="M1017" s="578"/>
      <c r="N1017" s="563"/>
      <c r="O1017" s="563"/>
      <c r="P1017" s="563"/>
    </row>
    <row r="1018" spans="3:16" x14ac:dyDescent="0.2">
      <c r="C1018" s="563"/>
      <c r="D1018" s="563"/>
      <c r="E1018" s="563"/>
      <c r="F1018" s="563"/>
      <c r="G1018" s="563"/>
      <c r="H1018" s="563"/>
      <c r="I1018" s="563"/>
      <c r="J1018" s="563"/>
      <c r="K1018" s="563"/>
      <c r="L1018" s="563"/>
      <c r="M1018" s="578"/>
      <c r="N1018" s="563"/>
      <c r="O1018" s="563"/>
      <c r="P1018" s="563"/>
    </row>
    <row r="1019" spans="3:16" x14ac:dyDescent="0.2">
      <c r="C1019" s="563"/>
      <c r="D1019" s="563"/>
      <c r="E1019" s="563"/>
      <c r="F1019" s="563"/>
      <c r="G1019" s="563"/>
      <c r="H1019" s="563"/>
      <c r="I1019" s="563"/>
      <c r="J1019" s="563"/>
      <c r="K1019" s="563"/>
      <c r="L1019" s="563"/>
      <c r="M1019" s="578"/>
      <c r="N1019" s="563"/>
      <c r="O1019" s="563"/>
      <c r="P1019" s="563"/>
    </row>
    <row r="1020" spans="3:16" x14ac:dyDescent="0.2">
      <c r="C1020" s="563"/>
      <c r="D1020" s="563"/>
      <c r="E1020" s="563"/>
      <c r="F1020" s="563"/>
      <c r="G1020" s="563"/>
      <c r="H1020" s="563"/>
      <c r="I1020" s="563"/>
      <c r="J1020" s="563"/>
      <c r="K1020" s="563"/>
      <c r="L1020" s="563"/>
      <c r="M1020" s="578"/>
      <c r="N1020" s="563"/>
      <c r="O1020" s="563"/>
      <c r="P1020" s="563"/>
    </row>
    <row r="1021" spans="3:16" x14ac:dyDescent="0.2">
      <c r="C1021" s="563"/>
      <c r="D1021" s="563"/>
      <c r="E1021" s="563"/>
      <c r="F1021" s="563"/>
      <c r="G1021" s="563"/>
      <c r="H1021" s="563"/>
      <c r="I1021" s="563"/>
      <c r="J1021" s="563"/>
      <c r="K1021" s="563"/>
      <c r="L1021" s="563"/>
      <c r="M1021" s="578"/>
      <c r="N1021" s="563"/>
      <c r="O1021" s="563"/>
      <c r="P1021" s="563"/>
    </row>
    <row r="1022" spans="3:16" x14ac:dyDescent="0.2">
      <c r="C1022" s="563"/>
      <c r="D1022" s="563"/>
      <c r="E1022" s="563"/>
      <c r="F1022" s="563"/>
      <c r="G1022" s="563"/>
      <c r="H1022" s="563"/>
      <c r="I1022" s="563"/>
      <c r="J1022" s="563"/>
      <c r="K1022" s="563"/>
      <c r="L1022" s="563"/>
      <c r="M1022" s="578"/>
      <c r="N1022" s="563"/>
      <c r="O1022" s="563"/>
      <c r="P1022" s="563"/>
    </row>
    <row r="1023" spans="3:16" x14ac:dyDescent="0.2">
      <c r="C1023" s="563"/>
      <c r="D1023" s="563"/>
      <c r="E1023" s="563"/>
      <c r="F1023" s="563"/>
      <c r="G1023" s="563"/>
      <c r="H1023" s="563"/>
      <c r="I1023" s="563"/>
      <c r="J1023" s="563"/>
      <c r="K1023" s="563"/>
      <c r="L1023" s="563"/>
      <c r="M1023" s="578"/>
      <c r="N1023" s="563"/>
      <c r="O1023" s="563"/>
      <c r="P1023" s="563"/>
    </row>
    <row r="1024" spans="3:16" x14ac:dyDescent="0.2">
      <c r="C1024" s="563"/>
      <c r="D1024" s="563"/>
      <c r="E1024" s="563"/>
      <c r="F1024" s="563"/>
      <c r="G1024" s="563"/>
      <c r="H1024" s="563"/>
      <c r="I1024" s="563"/>
      <c r="J1024" s="563"/>
      <c r="K1024" s="563"/>
      <c r="L1024" s="563"/>
      <c r="M1024" s="578"/>
      <c r="N1024" s="563"/>
      <c r="O1024" s="563"/>
      <c r="P1024" s="563"/>
    </row>
    <row r="1025" spans="3:16" x14ac:dyDescent="0.2">
      <c r="C1025" s="563"/>
      <c r="D1025" s="563"/>
      <c r="E1025" s="563"/>
      <c r="F1025" s="563"/>
      <c r="G1025" s="563"/>
      <c r="H1025" s="563"/>
      <c r="I1025" s="563"/>
      <c r="J1025" s="563"/>
      <c r="K1025" s="563"/>
      <c r="L1025" s="563"/>
      <c r="M1025" s="578"/>
      <c r="N1025" s="563"/>
      <c r="O1025" s="563"/>
      <c r="P1025" s="563"/>
    </row>
    <row r="1026" spans="3:16" x14ac:dyDescent="0.2">
      <c r="C1026" s="563"/>
      <c r="D1026" s="563"/>
      <c r="E1026" s="563"/>
      <c r="F1026" s="563"/>
      <c r="G1026" s="563"/>
      <c r="H1026" s="563"/>
      <c r="I1026" s="563"/>
      <c r="J1026" s="563"/>
      <c r="K1026" s="563"/>
      <c r="L1026" s="563"/>
      <c r="M1026" s="578"/>
      <c r="N1026" s="563"/>
      <c r="O1026" s="563"/>
      <c r="P1026" s="563"/>
    </row>
    <row r="1027" spans="3:16" x14ac:dyDescent="0.2">
      <c r="C1027" s="563"/>
      <c r="D1027" s="563"/>
      <c r="E1027" s="563"/>
      <c r="F1027" s="563"/>
      <c r="G1027" s="563"/>
      <c r="H1027" s="563"/>
      <c r="I1027" s="563"/>
      <c r="J1027" s="563"/>
      <c r="K1027" s="563"/>
      <c r="L1027" s="563"/>
      <c r="M1027" s="578"/>
      <c r="N1027" s="563"/>
      <c r="O1027" s="563"/>
      <c r="P1027" s="563"/>
    </row>
    <row r="1028" spans="3:16" x14ac:dyDescent="0.2">
      <c r="C1028" s="563"/>
      <c r="D1028" s="563"/>
      <c r="E1028" s="563"/>
      <c r="F1028" s="563"/>
      <c r="G1028" s="563"/>
      <c r="H1028" s="563"/>
      <c r="I1028" s="563"/>
      <c r="J1028" s="563"/>
      <c r="K1028" s="563"/>
      <c r="L1028" s="563"/>
      <c r="M1028" s="578"/>
      <c r="N1028" s="563"/>
      <c r="O1028" s="563"/>
      <c r="P1028" s="563"/>
    </row>
    <row r="1029" spans="3:16" x14ac:dyDescent="0.2">
      <c r="C1029" s="563"/>
      <c r="D1029" s="563"/>
      <c r="E1029" s="563"/>
      <c r="F1029" s="563"/>
      <c r="G1029" s="563"/>
      <c r="H1029" s="563"/>
      <c r="I1029" s="563"/>
      <c r="J1029" s="563"/>
      <c r="K1029" s="563"/>
      <c r="L1029" s="563"/>
      <c r="M1029" s="578"/>
      <c r="N1029" s="563"/>
      <c r="O1029" s="563"/>
      <c r="P1029" s="563"/>
    </row>
    <row r="1030" spans="3:16" x14ac:dyDescent="0.2">
      <c r="C1030" s="563"/>
      <c r="D1030" s="563"/>
      <c r="E1030" s="563"/>
      <c r="F1030" s="563"/>
      <c r="G1030" s="563"/>
      <c r="H1030" s="563"/>
      <c r="I1030" s="563"/>
      <c r="J1030" s="563"/>
      <c r="K1030" s="563"/>
      <c r="L1030" s="563"/>
      <c r="M1030" s="578"/>
      <c r="N1030" s="563"/>
      <c r="O1030" s="563"/>
      <c r="P1030" s="563"/>
    </row>
    <row r="1031" spans="3:16" x14ac:dyDescent="0.2">
      <c r="C1031" s="563"/>
      <c r="D1031" s="563"/>
      <c r="E1031" s="563"/>
      <c r="F1031" s="563"/>
      <c r="G1031" s="563"/>
      <c r="H1031" s="563"/>
      <c r="I1031" s="563"/>
      <c r="J1031" s="563"/>
      <c r="K1031" s="563"/>
      <c r="L1031" s="563"/>
      <c r="M1031" s="578"/>
      <c r="N1031" s="563"/>
      <c r="O1031" s="563"/>
      <c r="P1031" s="563"/>
    </row>
    <row r="1032" spans="3:16" x14ac:dyDescent="0.2">
      <c r="C1032" s="563"/>
      <c r="D1032" s="563"/>
      <c r="E1032" s="563"/>
      <c r="F1032" s="563"/>
      <c r="G1032" s="563"/>
      <c r="H1032" s="563"/>
      <c r="I1032" s="563"/>
      <c r="J1032" s="563"/>
      <c r="K1032" s="563"/>
      <c r="L1032" s="563"/>
      <c r="M1032" s="578"/>
      <c r="N1032" s="563"/>
      <c r="O1032" s="563"/>
      <c r="P1032" s="563"/>
    </row>
    <row r="1033" spans="3:16" x14ac:dyDescent="0.2">
      <c r="C1033" s="563"/>
      <c r="D1033" s="563"/>
      <c r="E1033" s="563"/>
      <c r="F1033" s="563"/>
      <c r="G1033" s="563"/>
      <c r="H1033" s="563"/>
      <c r="I1033" s="563"/>
      <c r="J1033" s="563"/>
      <c r="K1033" s="563"/>
      <c r="L1033" s="563"/>
      <c r="M1033" s="578"/>
      <c r="N1033" s="563"/>
      <c r="O1033" s="563"/>
      <c r="P1033" s="563"/>
    </row>
    <row r="1034" spans="3:16" x14ac:dyDescent="0.2">
      <c r="C1034" s="563"/>
      <c r="D1034" s="563"/>
      <c r="E1034" s="563"/>
      <c r="F1034" s="563"/>
      <c r="G1034" s="563"/>
      <c r="H1034" s="563"/>
      <c r="I1034" s="563"/>
      <c r="J1034" s="563"/>
      <c r="K1034" s="563"/>
      <c r="L1034" s="563"/>
      <c r="M1034" s="578"/>
      <c r="N1034" s="563"/>
      <c r="O1034" s="563"/>
      <c r="P1034" s="563"/>
    </row>
    <row r="1035" spans="3:16" x14ac:dyDescent="0.2">
      <c r="C1035" s="563"/>
      <c r="D1035" s="563"/>
      <c r="E1035" s="563"/>
      <c r="F1035" s="563"/>
      <c r="G1035" s="563"/>
      <c r="H1035" s="563"/>
      <c r="I1035" s="563"/>
      <c r="J1035" s="563"/>
      <c r="K1035" s="563"/>
      <c r="L1035" s="563"/>
      <c r="M1035" s="578"/>
      <c r="N1035" s="563"/>
      <c r="O1035" s="563"/>
      <c r="P1035" s="563"/>
    </row>
    <row r="1036" spans="3:16" x14ac:dyDescent="0.2">
      <c r="C1036" s="563"/>
      <c r="D1036" s="563"/>
      <c r="E1036" s="563"/>
      <c r="F1036" s="563"/>
      <c r="G1036" s="563"/>
      <c r="H1036" s="563"/>
      <c r="I1036" s="563"/>
      <c r="J1036" s="563"/>
      <c r="K1036" s="563"/>
      <c r="L1036" s="563"/>
      <c r="M1036" s="578"/>
      <c r="N1036" s="563"/>
      <c r="O1036" s="563"/>
      <c r="P1036" s="563"/>
    </row>
    <row r="1037" spans="3:16" x14ac:dyDescent="0.2">
      <c r="C1037" s="563"/>
      <c r="D1037" s="563"/>
      <c r="E1037" s="563"/>
      <c r="F1037" s="563"/>
      <c r="G1037" s="563"/>
      <c r="H1037" s="563"/>
      <c r="I1037" s="563"/>
      <c r="J1037" s="563"/>
      <c r="K1037" s="563"/>
      <c r="L1037" s="563"/>
      <c r="M1037" s="578"/>
      <c r="N1037" s="563"/>
      <c r="O1037" s="563"/>
      <c r="P1037" s="563"/>
    </row>
    <row r="1038" spans="3:16" x14ac:dyDescent="0.2">
      <c r="C1038" s="563"/>
      <c r="D1038" s="563"/>
      <c r="E1038" s="563"/>
      <c r="F1038" s="563"/>
      <c r="G1038" s="563"/>
      <c r="H1038" s="563"/>
      <c r="I1038" s="563"/>
      <c r="J1038" s="563"/>
      <c r="K1038" s="563"/>
      <c r="L1038" s="563"/>
      <c r="M1038" s="578"/>
      <c r="N1038" s="563"/>
      <c r="O1038" s="563"/>
      <c r="P1038" s="563"/>
    </row>
    <row r="1039" spans="3:16" x14ac:dyDescent="0.2">
      <c r="C1039" s="563"/>
      <c r="D1039" s="563"/>
      <c r="E1039" s="563"/>
      <c r="F1039" s="563"/>
      <c r="G1039" s="563"/>
      <c r="H1039" s="563"/>
      <c r="I1039" s="563"/>
      <c r="J1039" s="563"/>
      <c r="K1039" s="563"/>
      <c r="L1039" s="563"/>
      <c r="M1039" s="578"/>
      <c r="N1039" s="563"/>
      <c r="O1039" s="563"/>
      <c r="P1039" s="563"/>
    </row>
    <row r="1040" spans="3:16" x14ac:dyDescent="0.2">
      <c r="C1040" s="563"/>
      <c r="D1040" s="563"/>
      <c r="E1040" s="563"/>
      <c r="F1040" s="563"/>
      <c r="G1040" s="563"/>
      <c r="H1040" s="563"/>
      <c r="I1040" s="563"/>
      <c r="J1040" s="563"/>
      <c r="K1040" s="563"/>
      <c r="L1040" s="563"/>
      <c r="M1040" s="578"/>
      <c r="N1040" s="563"/>
      <c r="O1040" s="563"/>
      <c r="P1040" s="563"/>
    </row>
    <row r="1041" spans="3:16" x14ac:dyDescent="0.2">
      <c r="C1041" s="563"/>
      <c r="D1041" s="563"/>
      <c r="E1041" s="563"/>
      <c r="F1041" s="563"/>
      <c r="G1041" s="563"/>
      <c r="H1041" s="563"/>
      <c r="I1041" s="563"/>
      <c r="J1041" s="563"/>
      <c r="K1041" s="563"/>
      <c r="L1041" s="563"/>
      <c r="M1041" s="578"/>
      <c r="N1041" s="563"/>
      <c r="O1041" s="563"/>
      <c r="P1041" s="563"/>
    </row>
    <row r="1042" spans="3:16" x14ac:dyDescent="0.2">
      <c r="C1042" s="563"/>
      <c r="D1042" s="563"/>
      <c r="E1042" s="563"/>
      <c r="F1042" s="563"/>
      <c r="G1042" s="563"/>
      <c r="H1042" s="563"/>
      <c r="I1042" s="563"/>
      <c r="J1042" s="563"/>
      <c r="K1042" s="563"/>
      <c r="L1042" s="563"/>
      <c r="M1042" s="578"/>
      <c r="N1042" s="563"/>
      <c r="O1042" s="563"/>
      <c r="P1042" s="563"/>
    </row>
    <row r="1043" spans="3:16" x14ac:dyDescent="0.2">
      <c r="C1043" s="563"/>
      <c r="D1043" s="563"/>
      <c r="E1043" s="563"/>
      <c r="F1043" s="563"/>
      <c r="G1043" s="563"/>
      <c r="H1043" s="563"/>
      <c r="I1043" s="563"/>
      <c r="J1043" s="563"/>
      <c r="K1043" s="563"/>
      <c r="L1043" s="563"/>
      <c r="M1043" s="578"/>
      <c r="N1043" s="563"/>
      <c r="O1043" s="563"/>
      <c r="P1043" s="563"/>
    </row>
    <row r="1044" spans="3:16" x14ac:dyDescent="0.2">
      <c r="C1044" s="563"/>
      <c r="D1044" s="563"/>
      <c r="E1044" s="563"/>
      <c r="F1044" s="563"/>
      <c r="G1044" s="563"/>
      <c r="H1044" s="563"/>
      <c r="I1044" s="563"/>
      <c r="J1044" s="563"/>
      <c r="K1044" s="563"/>
      <c r="L1044" s="563"/>
      <c r="M1044" s="578"/>
      <c r="N1044" s="563"/>
      <c r="O1044" s="563"/>
      <c r="P1044" s="563"/>
    </row>
    <row r="1045" spans="3:16" x14ac:dyDescent="0.2">
      <c r="C1045" s="563"/>
      <c r="D1045" s="563"/>
      <c r="E1045" s="563"/>
      <c r="F1045" s="563"/>
      <c r="G1045" s="563"/>
      <c r="H1045" s="563"/>
      <c r="I1045" s="563"/>
      <c r="J1045" s="563"/>
      <c r="K1045" s="563"/>
      <c r="L1045" s="563"/>
      <c r="M1045" s="578"/>
      <c r="N1045" s="563"/>
      <c r="O1045" s="563"/>
      <c r="P1045" s="563"/>
    </row>
    <row r="1046" spans="3:16" x14ac:dyDescent="0.2">
      <c r="C1046" s="563"/>
      <c r="D1046" s="563"/>
      <c r="E1046" s="563"/>
      <c r="F1046" s="563"/>
      <c r="G1046" s="563"/>
      <c r="H1046" s="563"/>
      <c r="I1046" s="563"/>
      <c r="J1046" s="563"/>
      <c r="K1046" s="563"/>
      <c r="L1046" s="563"/>
      <c r="M1046" s="578"/>
      <c r="N1046" s="563"/>
      <c r="O1046" s="563"/>
      <c r="P1046" s="563"/>
    </row>
    <row r="1047" spans="3:16" x14ac:dyDescent="0.2">
      <c r="C1047" s="563"/>
      <c r="D1047" s="563"/>
      <c r="E1047" s="563"/>
      <c r="F1047" s="563"/>
      <c r="G1047" s="563"/>
      <c r="H1047" s="563"/>
      <c r="I1047" s="563"/>
      <c r="J1047" s="563"/>
      <c r="K1047" s="563"/>
      <c r="L1047" s="563"/>
      <c r="M1047" s="578"/>
      <c r="N1047" s="563"/>
      <c r="O1047" s="563"/>
      <c r="P1047" s="563"/>
    </row>
    <row r="1048" spans="3:16" x14ac:dyDescent="0.2">
      <c r="C1048" s="563"/>
      <c r="D1048" s="563"/>
      <c r="E1048" s="563"/>
      <c r="F1048" s="563"/>
      <c r="G1048" s="563"/>
      <c r="H1048" s="563"/>
      <c r="I1048" s="563"/>
      <c r="J1048" s="563"/>
      <c r="K1048" s="563"/>
      <c r="L1048" s="563"/>
      <c r="M1048" s="578"/>
      <c r="N1048" s="563"/>
      <c r="O1048" s="563"/>
      <c r="P1048" s="563"/>
    </row>
    <row r="1049" spans="3:16" x14ac:dyDescent="0.2">
      <c r="C1049" s="563"/>
      <c r="D1049" s="563"/>
      <c r="E1049" s="563"/>
      <c r="F1049" s="563"/>
      <c r="G1049" s="563"/>
      <c r="H1049" s="563"/>
      <c r="I1049" s="563"/>
      <c r="J1049" s="563"/>
      <c r="K1049" s="563"/>
      <c r="L1049" s="563"/>
      <c r="M1049" s="578"/>
      <c r="N1049" s="563"/>
      <c r="O1049" s="563"/>
      <c r="P1049" s="563"/>
    </row>
    <row r="1050" spans="3:16" x14ac:dyDescent="0.2">
      <c r="C1050" s="563"/>
      <c r="D1050" s="563"/>
      <c r="E1050" s="563"/>
      <c r="F1050" s="563"/>
      <c r="G1050" s="563"/>
      <c r="H1050" s="563"/>
      <c r="I1050" s="563"/>
      <c r="J1050" s="563"/>
      <c r="K1050" s="563"/>
      <c r="L1050" s="563"/>
      <c r="M1050" s="578"/>
      <c r="N1050" s="563"/>
      <c r="O1050" s="563"/>
      <c r="P1050" s="563"/>
    </row>
    <row r="1051" spans="3:16" x14ac:dyDescent="0.2">
      <c r="C1051" s="563"/>
      <c r="D1051" s="563"/>
      <c r="E1051" s="563"/>
      <c r="F1051" s="563"/>
      <c r="G1051" s="563"/>
      <c r="H1051" s="563"/>
      <c r="I1051" s="563"/>
      <c r="J1051" s="563"/>
      <c r="K1051" s="563"/>
      <c r="L1051" s="563"/>
      <c r="M1051" s="578"/>
      <c r="N1051" s="563"/>
      <c r="O1051" s="563"/>
      <c r="P1051" s="563"/>
    </row>
    <row r="1052" spans="3:16" x14ac:dyDescent="0.2">
      <c r="C1052" s="563"/>
      <c r="D1052" s="563"/>
      <c r="E1052" s="563"/>
      <c r="F1052" s="563"/>
      <c r="G1052" s="563"/>
      <c r="H1052" s="563"/>
      <c r="I1052" s="563"/>
      <c r="J1052" s="563"/>
      <c r="K1052" s="563"/>
      <c r="L1052" s="563"/>
      <c r="M1052" s="578"/>
      <c r="N1052" s="563"/>
      <c r="O1052" s="563"/>
      <c r="P1052" s="563"/>
    </row>
    <row r="1053" spans="3:16" x14ac:dyDescent="0.2">
      <c r="C1053" s="563"/>
      <c r="D1053" s="563"/>
      <c r="E1053" s="563"/>
      <c r="F1053" s="563"/>
      <c r="G1053" s="563"/>
      <c r="H1053" s="563"/>
      <c r="I1053" s="563"/>
      <c r="J1053" s="563"/>
      <c r="K1053" s="563"/>
      <c r="L1053" s="563"/>
      <c r="M1053" s="578"/>
      <c r="N1053" s="563"/>
      <c r="O1053" s="563"/>
      <c r="P1053" s="563"/>
    </row>
    <row r="1054" spans="3:16" x14ac:dyDescent="0.2">
      <c r="C1054" s="563"/>
      <c r="D1054" s="563"/>
      <c r="E1054" s="563"/>
      <c r="F1054" s="563"/>
      <c r="G1054" s="563"/>
      <c r="H1054" s="563"/>
      <c r="I1054" s="563"/>
      <c r="J1054" s="563"/>
      <c r="K1054" s="563"/>
      <c r="L1054" s="563"/>
      <c r="M1054" s="578"/>
      <c r="N1054" s="563"/>
      <c r="O1054" s="563"/>
      <c r="P1054" s="563"/>
    </row>
    <row r="1055" spans="3:16" x14ac:dyDescent="0.2">
      <c r="C1055" s="563"/>
      <c r="D1055" s="563"/>
      <c r="E1055" s="563"/>
      <c r="F1055" s="563"/>
      <c r="G1055" s="563"/>
      <c r="H1055" s="563"/>
      <c r="I1055" s="563"/>
      <c r="J1055" s="563"/>
      <c r="K1055" s="563"/>
      <c r="L1055" s="563"/>
      <c r="M1055" s="578"/>
      <c r="N1055" s="563"/>
      <c r="O1055" s="563"/>
      <c r="P1055" s="563"/>
    </row>
    <row r="1056" spans="3:16" x14ac:dyDescent="0.2">
      <c r="C1056" s="563"/>
      <c r="D1056" s="563"/>
      <c r="E1056" s="563"/>
      <c r="F1056" s="563"/>
      <c r="G1056" s="563"/>
      <c r="H1056" s="563"/>
      <c r="I1056" s="563"/>
      <c r="J1056" s="563"/>
      <c r="K1056" s="563"/>
      <c r="L1056" s="563"/>
      <c r="M1056" s="578"/>
      <c r="N1056" s="563"/>
      <c r="O1056" s="563"/>
      <c r="P1056" s="563"/>
    </row>
    <row r="1057" spans="3:16" x14ac:dyDescent="0.2">
      <c r="C1057" s="563"/>
      <c r="D1057" s="563"/>
      <c r="E1057" s="563"/>
      <c r="F1057" s="563"/>
      <c r="G1057" s="563"/>
      <c r="H1057" s="563"/>
      <c r="I1057" s="563"/>
      <c r="J1057" s="563"/>
      <c r="K1057" s="563"/>
      <c r="L1057" s="563"/>
      <c r="M1057" s="578"/>
      <c r="N1057" s="563"/>
      <c r="O1057" s="563"/>
      <c r="P1057" s="563"/>
    </row>
    <row r="1058" spans="3:16" x14ac:dyDescent="0.2">
      <c r="C1058" s="563"/>
      <c r="D1058" s="563"/>
      <c r="E1058" s="563"/>
      <c r="F1058" s="563"/>
      <c r="G1058" s="563"/>
      <c r="H1058" s="563"/>
      <c r="I1058" s="563"/>
      <c r="J1058" s="563"/>
      <c r="K1058" s="563"/>
      <c r="L1058" s="563"/>
      <c r="M1058" s="578"/>
      <c r="N1058" s="563"/>
      <c r="O1058" s="563"/>
      <c r="P1058" s="563"/>
    </row>
    <row r="1059" spans="3:16" x14ac:dyDescent="0.2">
      <c r="C1059" s="563"/>
      <c r="D1059" s="563"/>
      <c r="E1059" s="563"/>
      <c r="F1059" s="563"/>
      <c r="G1059" s="563"/>
      <c r="H1059" s="563"/>
      <c r="I1059" s="563"/>
      <c r="J1059" s="563"/>
      <c r="K1059" s="563"/>
      <c r="L1059" s="563"/>
      <c r="M1059" s="578"/>
      <c r="N1059" s="563"/>
      <c r="O1059" s="563"/>
      <c r="P1059" s="563"/>
    </row>
    <row r="1060" spans="3:16" x14ac:dyDescent="0.2">
      <c r="C1060" s="563"/>
      <c r="D1060" s="563"/>
      <c r="E1060" s="563"/>
      <c r="F1060" s="563"/>
      <c r="G1060" s="563"/>
      <c r="H1060" s="563"/>
      <c r="I1060" s="563"/>
      <c r="J1060" s="563"/>
      <c r="K1060" s="563"/>
      <c r="L1060" s="563"/>
      <c r="M1060" s="578"/>
      <c r="N1060" s="563"/>
      <c r="O1060" s="563"/>
      <c r="P1060" s="563"/>
    </row>
    <row r="1061" spans="3:16" x14ac:dyDescent="0.2">
      <c r="C1061" s="563"/>
      <c r="D1061" s="563"/>
      <c r="E1061" s="563"/>
      <c r="F1061" s="563"/>
      <c r="G1061" s="563"/>
      <c r="H1061" s="563"/>
      <c r="I1061" s="563"/>
      <c r="J1061" s="563"/>
      <c r="K1061" s="563"/>
      <c r="L1061" s="563"/>
      <c r="M1061" s="578"/>
      <c r="N1061" s="563"/>
      <c r="O1061" s="563"/>
      <c r="P1061" s="563"/>
    </row>
    <row r="1062" spans="3:16" x14ac:dyDescent="0.2">
      <c r="C1062" s="563"/>
      <c r="D1062" s="563"/>
      <c r="E1062" s="563"/>
      <c r="F1062" s="563"/>
      <c r="G1062" s="563"/>
      <c r="H1062" s="563"/>
      <c r="I1062" s="563"/>
      <c r="J1062" s="563"/>
      <c r="K1062" s="563"/>
      <c r="L1062" s="563"/>
      <c r="M1062" s="578"/>
      <c r="N1062" s="563"/>
      <c r="O1062" s="563"/>
      <c r="P1062" s="563"/>
    </row>
    <row r="1063" spans="3:16" x14ac:dyDescent="0.2">
      <c r="C1063" s="563"/>
      <c r="D1063" s="563"/>
      <c r="E1063" s="563"/>
      <c r="F1063" s="563"/>
      <c r="G1063" s="563"/>
      <c r="H1063" s="563"/>
      <c r="I1063" s="563"/>
      <c r="J1063" s="563"/>
      <c r="K1063" s="563"/>
      <c r="L1063" s="563"/>
      <c r="M1063" s="578"/>
      <c r="N1063" s="563"/>
      <c r="O1063" s="563"/>
      <c r="P1063" s="563"/>
    </row>
    <row r="1064" spans="3:16" x14ac:dyDescent="0.2">
      <c r="C1064" s="563"/>
      <c r="D1064" s="563"/>
      <c r="E1064" s="563"/>
      <c r="F1064" s="563"/>
      <c r="G1064" s="563"/>
      <c r="H1064" s="563"/>
      <c r="I1064" s="563"/>
      <c r="J1064" s="563"/>
      <c r="K1064" s="563"/>
      <c r="L1064" s="563"/>
      <c r="M1064" s="578"/>
      <c r="N1064" s="563"/>
      <c r="O1064" s="563"/>
      <c r="P1064" s="563"/>
    </row>
    <row r="1065" spans="3:16" x14ac:dyDescent="0.2">
      <c r="C1065" s="563"/>
      <c r="D1065" s="563"/>
      <c r="E1065" s="563"/>
      <c r="F1065" s="563"/>
      <c r="G1065" s="563"/>
      <c r="H1065" s="563"/>
      <c r="I1065" s="563"/>
      <c r="J1065" s="563"/>
      <c r="K1065" s="563"/>
      <c r="L1065" s="563"/>
      <c r="M1065" s="578"/>
      <c r="N1065" s="563"/>
      <c r="O1065" s="563"/>
      <c r="P1065" s="563"/>
    </row>
    <row r="1066" spans="3:16" x14ac:dyDescent="0.2">
      <c r="C1066" s="563"/>
      <c r="D1066" s="563"/>
      <c r="E1066" s="563"/>
      <c r="F1066" s="563"/>
      <c r="G1066" s="563"/>
      <c r="H1066" s="563"/>
      <c r="I1066" s="563"/>
      <c r="J1066" s="563"/>
      <c r="K1066" s="563"/>
      <c r="L1066" s="563"/>
      <c r="M1066" s="578"/>
      <c r="N1066" s="563"/>
      <c r="O1066" s="563"/>
      <c r="P1066" s="563"/>
    </row>
    <row r="1067" spans="3:16" x14ac:dyDescent="0.2">
      <c r="C1067" s="563"/>
      <c r="D1067" s="563"/>
      <c r="E1067" s="563"/>
      <c r="F1067" s="563"/>
      <c r="G1067" s="563"/>
      <c r="H1067" s="563"/>
      <c r="I1067" s="563"/>
      <c r="J1067" s="563"/>
      <c r="K1067" s="563"/>
      <c r="L1067" s="563"/>
      <c r="M1067" s="578"/>
      <c r="N1067" s="563"/>
      <c r="O1067" s="563"/>
      <c r="P1067" s="563"/>
    </row>
    <row r="1068" spans="3:16" x14ac:dyDescent="0.2">
      <c r="C1068" s="563"/>
      <c r="D1068" s="563"/>
      <c r="E1068" s="563"/>
      <c r="F1068" s="563"/>
      <c r="G1068" s="563"/>
      <c r="H1068" s="563"/>
      <c r="I1068" s="563"/>
      <c r="J1068" s="563"/>
      <c r="K1068" s="563"/>
      <c r="L1068" s="563"/>
      <c r="M1068" s="578"/>
      <c r="N1068" s="563"/>
      <c r="O1068" s="563"/>
      <c r="P1068" s="563"/>
    </row>
    <row r="1069" spans="3:16" x14ac:dyDescent="0.2">
      <c r="C1069" s="563"/>
      <c r="D1069" s="563"/>
      <c r="E1069" s="563"/>
      <c r="F1069" s="563"/>
      <c r="G1069" s="563"/>
      <c r="H1069" s="563"/>
      <c r="I1069" s="563"/>
      <c r="J1069" s="563"/>
      <c r="K1069" s="563"/>
      <c r="L1069" s="563"/>
      <c r="M1069" s="578"/>
      <c r="N1069" s="563"/>
      <c r="O1069" s="563"/>
      <c r="P1069" s="563"/>
    </row>
    <row r="1070" spans="3:16" x14ac:dyDescent="0.2">
      <c r="C1070" s="563"/>
      <c r="D1070" s="563"/>
      <c r="E1070" s="563"/>
      <c r="F1070" s="563"/>
      <c r="G1070" s="563"/>
      <c r="H1070" s="563"/>
      <c r="I1070" s="563"/>
      <c r="J1070" s="563"/>
      <c r="K1070" s="563"/>
      <c r="L1070" s="563"/>
      <c r="M1070" s="578"/>
      <c r="N1070" s="563"/>
      <c r="O1070" s="563"/>
      <c r="P1070" s="563"/>
    </row>
    <row r="1071" spans="3:16" x14ac:dyDescent="0.2">
      <c r="C1071" s="563"/>
      <c r="D1071" s="563"/>
      <c r="E1071" s="563"/>
      <c r="F1071" s="563"/>
      <c r="G1071" s="563"/>
      <c r="H1071" s="563"/>
      <c r="I1071" s="563"/>
      <c r="J1071" s="563"/>
      <c r="K1071" s="563"/>
      <c r="L1071" s="563"/>
      <c r="M1071" s="578"/>
      <c r="N1071" s="563"/>
      <c r="O1071" s="563"/>
      <c r="P1071" s="563"/>
    </row>
    <row r="1072" spans="3:16" x14ac:dyDescent="0.2">
      <c r="C1072" s="563"/>
      <c r="D1072" s="563"/>
      <c r="E1072" s="563"/>
      <c r="F1072" s="563"/>
      <c r="G1072" s="563"/>
      <c r="H1072" s="563"/>
      <c r="I1072" s="563"/>
      <c r="J1072" s="563"/>
      <c r="K1072" s="563"/>
      <c r="L1072" s="563"/>
      <c r="M1072" s="578"/>
      <c r="N1072" s="563"/>
      <c r="O1072" s="563"/>
      <c r="P1072" s="563"/>
    </row>
    <row r="1073" spans="3:16" x14ac:dyDescent="0.2">
      <c r="C1073" s="563"/>
      <c r="D1073" s="563"/>
      <c r="E1073" s="563"/>
      <c r="F1073" s="563"/>
      <c r="G1073" s="563"/>
      <c r="H1073" s="563"/>
      <c r="I1073" s="563"/>
      <c r="J1073" s="563"/>
      <c r="K1073" s="563"/>
      <c r="L1073" s="563"/>
      <c r="M1073" s="578"/>
      <c r="N1073" s="563"/>
      <c r="O1073" s="563"/>
      <c r="P1073" s="563"/>
    </row>
    <row r="1074" spans="3:16" x14ac:dyDescent="0.2">
      <c r="C1074" s="563"/>
      <c r="D1074" s="563"/>
      <c r="E1074" s="563"/>
      <c r="F1074" s="563"/>
      <c r="G1074" s="563"/>
      <c r="H1074" s="563"/>
      <c r="I1074" s="563"/>
      <c r="J1074" s="563"/>
      <c r="K1074" s="563"/>
      <c r="L1074" s="563"/>
      <c r="M1074" s="578"/>
      <c r="N1074" s="563"/>
      <c r="O1074" s="563"/>
      <c r="P1074" s="563"/>
    </row>
    <row r="1075" spans="3:16" x14ac:dyDescent="0.2">
      <c r="C1075" s="563"/>
      <c r="D1075" s="563"/>
      <c r="E1075" s="563"/>
      <c r="F1075" s="563"/>
      <c r="G1075" s="563"/>
      <c r="H1075" s="563"/>
      <c r="I1075" s="563"/>
      <c r="J1075" s="563"/>
      <c r="K1075" s="563"/>
      <c r="L1075" s="563"/>
      <c r="M1075" s="578"/>
      <c r="N1075" s="563"/>
      <c r="O1075" s="563"/>
      <c r="P1075" s="563"/>
    </row>
    <row r="1076" spans="3:16" x14ac:dyDescent="0.2">
      <c r="C1076" s="563"/>
      <c r="D1076" s="563"/>
      <c r="E1076" s="563"/>
      <c r="F1076" s="563"/>
      <c r="G1076" s="563"/>
      <c r="H1076" s="563"/>
      <c r="I1076" s="563"/>
      <c r="J1076" s="563"/>
      <c r="K1076" s="563"/>
      <c r="L1076" s="563"/>
      <c r="M1076" s="578"/>
      <c r="N1076" s="563"/>
      <c r="O1076" s="563"/>
      <c r="P1076" s="563"/>
    </row>
    <row r="1077" spans="3:16" x14ac:dyDescent="0.2">
      <c r="C1077" s="563"/>
      <c r="D1077" s="563"/>
      <c r="E1077" s="563"/>
      <c r="F1077" s="563"/>
      <c r="G1077" s="563"/>
      <c r="H1077" s="563"/>
      <c r="I1077" s="563"/>
      <c r="J1077" s="563"/>
      <c r="K1077" s="563"/>
      <c r="L1077" s="563"/>
      <c r="M1077" s="578"/>
      <c r="N1077" s="563"/>
      <c r="O1077" s="563"/>
      <c r="P1077" s="563"/>
    </row>
    <row r="1078" spans="3:16" x14ac:dyDescent="0.2">
      <c r="C1078" s="563"/>
      <c r="D1078" s="563"/>
      <c r="E1078" s="563"/>
      <c r="F1078" s="563"/>
      <c r="G1078" s="563"/>
      <c r="H1078" s="563"/>
      <c r="I1078" s="563"/>
      <c r="J1078" s="563"/>
      <c r="K1078" s="563"/>
      <c r="L1078" s="563"/>
      <c r="M1078" s="578"/>
      <c r="N1078" s="563"/>
      <c r="O1078" s="563"/>
      <c r="P1078" s="563"/>
    </row>
    <row r="1079" spans="3:16" x14ac:dyDescent="0.2">
      <c r="C1079" s="563"/>
      <c r="D1079" s="563"/>
      <c r="E1079" s="563"/>
      <c r="F1079" s="563"/>
      <c r="G1079" s="563"/>
      <c r="H1079" s="563"/>
      <c r="I1079" s="563"/>
      <c r="J1079" s="563"/>
      <c r="K1079" s="563"/>
      <c r="L1079" s="563"/>
      <c r="M1079" s="578"/>
      <c r="N1079" s="563"/>
      <c r="O1079" s="563"/>
      <c r="P1079" s="563"/>
    </row>
    <row r="1080" spans="3:16" x14ac:dyDescent="0.2">
      <c r="C1080" s="563"/>
      <c r="D1080" s="563"/>
      <c r="E1080" s="563"/>
      <c r="F1080" s="563"/>
      <c r="G1080" s="563"/>
      <c r="H1080" s="563"/>
      <c r="I1080" s="563"/>
      <c r="J1080" s="563"/>
      <c r="K1080" s="563"/>
      <c r="L1080" s="563"/>
      <c r="M1080" s="578"/>
      <c r="N1080" s="563"/>
      <c r="O1080" s="563"/>
      <c r="P1080" s="563"/>
    </row>
    <row r="1081" spans="3:16" x14ac:dyDescent="0.2">
      <c r="C1081" s="563"/>
      <c r="D1081" s="563"/>
      <c r="E1081" s="563"/>
      <c r="F1081" s="563"/>
      <c r="G1081" s="563"/>
      <c r="H1081" s="563"/>
      <c r="I1081" s="563"/>
      <c r="J1081" s="563"/>
      <c r="K1081" s="563"/>
      <c r="L1081" s="563"/>
      <c r="M1081" s="578"/>
      <c r="N1081" s="563"/>
      <c r="O1081" s="563"/>
      <c r="P1081" s="563"/>
    </row>
    <row r="1082" spans="3:16" x14ac:dyDescent="0.2">
      <c r="C1082" s="563"/>
      <c r="D1082" s="563"/>
      <c r="E1082" s="563"/>
      <c r="F1082" s="563"/>
      <c r="G1082" s="563"/>
      <c r="H1082" s="563"/>
      <c r="I1082" s="563"/>
      <c r="J1082" s="563"/>
      <c r="K1082" s="563"/>
      <c r="L1082" s="563"/>
      <c r="M1082" s="578"/>
      <c r="N1082" s="563"/>
      <c r="O1082" s="563"/>
      <c r="P1082" s="563"/>
    </row>
    <row r="1083" spans="3:16" x14ac:dyDescent="0.2">
      <c r="C1083" s="563"/>
      <c r="D1083" s="563"/>
      <c r="E1083" s="563"/>
      <c r="F1083" s="563"/>
      <c r="G1083" s="563"/>
      <c r="H1083" s="563"/>
      <c r="I1083" s="563"/>
      <c r="J1083" s="563"/>
      <c r="K1083" s="563"/>
      <c r="L1083" s="563"/>
      <c r="M1083" s="578"/>
      <c r="N1083" s="563"/>
      <c r="O1083" s="563"/>
      <c r="P1083" s="563"/>
    </row>
    <row r="1084" spans="3:16" x14ac:dyDescent="0.2">
      <c r="C1084" s="563"/>
      <c r="D1084" s="563"/>
      <c r="E1084" s="563"/>
      <c r="F1084" s="563"/>
      <c r="G1084" s="563"/>
      <c r="H1084" s="563"/>
      <c r="I1084" s="563"/>
      <c r="J1084" s="563"/>
      <c r="K1084" s="563"/>
      <c r="L1084" s="563"/>
      <c r="M1084" s="578"/>
      <c r="N1084" s="563"/>
      <c r="O1084" s="563"/>
      <c r="P1084" s="563"/>
    </row>
    <row r="1085" spans="3:16" x14ac:dyDescent="0.2">
      <c r="C1085" s="563"/>
      <c r="D1085" s="563"/>
      <c r="E1085" s="563"/>
      <c r="F1085" s="563"/>
      <c r="G1085" s="563"/>
      <c r="H1085" s="563"/>
      <c r="I1085" s="563"/>
      <c r="J1085" s="563"/>
      <c r="K1085" s="563"/>
      <c r="L1085" s="563"/>
      <c r="M1085" s="578"/>
      <c r="N1085" s="563"/>
      <c r="O1085" s="563"/>
      <c r="P1085" s="563"/>
    </row>
    <row r="1086" spans="3:16" x14ac:dyDescent="0.2">
      <c r="C1086" s="563"/>
      <c r="D1086" s="563"/>
      <c r="E1086" s="563"/>
      <c r="F1086" s="563"/>
      <c r="G1086" s="563"/>
      <c r="H1086" s="563"/>
      <c r="I1086" s="563"/>
      <c r="J1086" s="563"/>
      <c r="K1086" s="563"/>
      <c r="L1086" s="563"/>
      <c r="M1086" s="578"/>
      <c r="N1086" s="563"/>
      <c r="O1086" s="563"/>
      <c r="P1086" s="563"/>
    </row>
    <row r="1087" spans="3:16" x14ac:dyDescent="0.2">
      <c r="C1087" s="563"/>
      <c r="D1087" s="563"/>
      <c r="E1087" s="563"/>
      <c r="F1087" s="563"/>
      <c r="G1087" s="563"/>
      <c r="H1087" s="563"/>
      <c r="I1087" s="563"/>
      <c r="J1087" s="563"/>
      <c r="K1087" s="563"/>
      <c r="L1087" s="563"/>
      <c r="M1087" s="578"/>
      <c r="N1087" s="563"/>
      <c r="O1087" s="563"/>
      <c r="P1087" s="563"/>
    </row>
    <row r="1088" spans="3:16" x14ac:dyDescent="0.2">
      <c r="C1088" s="563"/>
      <c r="D1088" s="563"/>
      <c r="E1088" s="563"/>
      <c r="F1088" s="563"/>
      <c r="G1088" s="563"/>
      <c r="H1088" s="563"/>
      <c r="I1088" s="563"/>
      <c r="J1088" s="563"/>
      <c r="K1088" s="563"/>
      <c r="L1088" s="563"/>
      <c r="M1088" s="578"/>
      <c r="N1088" s="563"/>
      <c r="O1088" s="563"/>
      <c r="P1088" s="563"/>
    </row>
    <row r="1089" spans="3:16" x14ac:dyDescent="0.2">
      <c r="C1089" s="563"/>
      <c r="D1089" s="563"/>
      <c r="E1089" s="563"/>
      <c r="F1089" s="563"/>
      <c r="G1089" s="563"/>
      <c r="H1089" s="563"/>
      <c r="I1089" s="563"/>
      <c r="J1089" s="563"/>
      <c r="K1089" s="563"/>
      <c r="L1089" s="563"/>
      <c r="M1089" s="578"/>
      <c r="N1089" s="563"/>
      <c r="O1089" s="563"/>
      <c r="P1089" s="563"/>
    </row>
    <row r="1090" spans="3:16" x14ac:dyDescent="0.2">
      <c r="C1090" s="563"/>
      <c r="D1090" s="563"/>
      <c r="E1090" s="563"/>
      <c r="F1090" s="563"/>
      <c r="G1090" s="563"/>
      <c r="H1090" s="563"/>
      <c r="I1090" s="563"/>
      <c r="J1090" s="563"/>
      <c r="K1090" s="563"/>
      <c r="L1090" s="563"/>
      <c r="M1090" s="578"/>
      <c r="N1090" s="563"/>
      <c r="O1090" s="563"/>
      <c r="P1090" s="563"/>
    </row>
    <row r="1091" spans="3:16" x14ac:dyDescent="0.2">
      <c r="C1091" s="563"/>
      <c r="D1091" s="563"/>
      <c r="E1091" s="563"/>
      <c r="F1091" s="563"/>
      <c r="G1091" s="563"/>
      <c r="H1091" s="563"/>
      <c r="I1091" s="563"/>
      <c r="J1091" s="563"/>
      <c r="K1091" s="563"/>
      <c r="L1091" s="563"/>
      <c r="M1091" s="578"/>
      <c r="N1091" s="563"/>
      <c r="O1091" s="563"/>
      <c r="P1091" s="563"/>
    </row>
    <row r="1092" spans="3:16" x14ac:dyDescent="0.2">
      <c r="C1092" s="563"/>
      <c r="D1092" s="563"/>
      <c r="E1092" s="563"/>
      <c r="F1092" s="563"/>
      <c r="G1092" s="563"/>
      <c r="H1092" s="563"/>
      <c r="I1092" s="563"/>
      <c r="J1092" s="563"/>
      <c r="K1092" s="563"/>
      <c r="L1092" s="563"/>
      <c r="M1092" s="578"/>
      <c r="N1092" s="563"/>
      <c r="O1092" s="563"/>
      <c r="P1092" s="563"/>
    </row>
    <row r="1093" spans="3:16" x14ac:dyDescent="0.2">
      <c r="C1093" s="563"/>
      <c r="D1093" s="563"/>
      <c r="E1093" s="563"/>
      <c r="F1093" s="563"/>
      <c r="G1093" s="563"/>
      <c r="H1093" s="563"/>
      <c r="I1093" s="563"/>
      <c r="J1093" s="563"/>
      <c r="K1093" s="563"/>
      <c r="L1093" s="563"/>
      <c r="M1093" s="578"/>
      <c r="N1093" s="563"/>
      <c r="O1093" s="563"/>
      <c r="P1093" s="563"/>
    </row>
    <row r="1094" spans="3:16" x14ac:dyDescent="0.2">
      <c r="C1094" s="563"/>
      <c r="D1094" s="563"/>
      <c r="E1094" s="563"/>
      <c r="F1094" s="563"/>
      <c r="G1094" s="563"/>
      <c r="H1094" s="563"/>
      <c r="I1094" s="563"/>
      <c r="J1094" s="563"/>
      <c r="K1094" s="563"/>
      <c r="L1094" s="563"/>
      <c r="M1094" s="578"/>
      <c r="N1094" s="563"/>
      <c r="O1094" s="563"/>
      <c r="P1094" s="563"/>
    </row>
    <row r="1095" spans="3:16" x14ac:dyDescent="0.2">
      <c r="C1095" s="563"/>
      <c r="D1095" s="563"/>
      <c r="E1095" s="563"/>
      <c r="F1095" s="563"/>
      <c r="G1095" s="563"/>
      <c r="H1095" s="563"/>
      <c r="I1095" s="563"/>
      <c r="J1095" s="563"/>
      <c r="K1095" s="563"/>
      <c r="L1095" s="563"/>
      <c r="M1095" s="578"/>
      <c r="N1095" s="563"/>
      <c r="O1095" s="563"/>
      <c r="P1095" s="563"/>
    </row>
    <row r="1096" spans="3:16" x14ac:dyDescent="0.2">
      <c r="C1096" s="563"/>
      <c r="D1096" s="563"/>
      <c r="E1096" s="563"/>
      <c r="F1096" s="563"/>
      <c r="G1096" s="563"/>
      <c r="H1096" s="563"/>
      <c r="I1096" s="563"/>
      <c r="J1096" s="563"/>
      <c r="K1096" s="563"/>
      <c r="L1096" s="563"/>
      <c r="M1096" s="578"/>
      <c r="N1096" s="563"/>
      <c r="O1096" s="563"/>
      <c r="P1096" s="563"/>
    </row>
    <row r="1097" spans="3:16" x14ac:dyDescent="0.2">
      <c r="C1097" s="563"/>
      <c r="D1097" s="563"/>
      <c r="E1097" s="563"/>
      <c r="F1097" s="563"/>
      <c r="G1097" s="563"/>
      <c r="H1097" s="563"/>
      <c r="I1097" s="563"/>
      <c r="J1097" s="563"/>
      <c r="K1097" s="563"/>
      <c r="L1097" s="563"/>
      <c r="M1097" s="578"/>
      <c r="N1097" s="563"/>
      <c r="O1097" s="563"/>
      <c r="P1097" s="563"/>
    </row>
    <row r="1098" spans="3:16" x14ac:dyDescent="0.2">
      <c r="C1098" s="563"/>
      <c r="D1098" s="563"/>
      <c r="E1098" s="563"/>
      <c r="F1098" s="563"/>
      <c r="G1098" s="563"/>
      <c r="H1098" s="563"/>
      <c r="I1098" s="563"/>
      <c r="J1098" s="563"/>
      <c r="K1098" s="563"/>
      <c r="L1098" s="563"/>
      <c r="M1098" s="578"/>
      <c r="N1098" s="563"/>
      <c r="O1098" s="563"/>
      <c r="P1098" s="563"/>
    </row>
    <row r="1099" spans="3:16" x14ac:dyDescent="0.2">
      <c r="C1099" s="563"/>
      <c r="D1099" s="563"/>
      <c r="E1099" s="563"/>
      <c r="F1099" s="563"/>
      <c r="G1099" s="563"/>
      <c r="H1099" s="563"/>
      <c r="I1099" s="563"/>
      <c r="J1099" s="563"/>
      <c r="K1099" s="563"/>
      <c r="L1099" s="563"/>
      <c r="M1099" s="578"/>
      <c r="N1099" s="563"/>
      <c r="O1099" s="563"/>
      <c r="P1099" s="563"/>
    </row>
    <row r="1100" spans="3:16" x14ac:dyDescent="0.2">
      <c r="C1100" s="563"/>
      <c r="D1100" s="563"/>
      <c r="E1100" s="563"/>
      <c r="F1100" s="563"/>
      <c r="G1100" s="563"/>
      <c r="H1100" s="563"/>
      <c r="I1100" s="563"/>
      <c r="J1100" s="563"/>
      <c r="K1100" s="563"/>
      <c r="L1100" s="563"/>
      <c r="M1100" s="578"/>
      <c r="N1100" s="563"/>
      <c r="O1100" s="563"/>
      <c r="P1100" s="563"/>
    </row>
    <row r="1101" spans="3:16" x14ac:dyDescent="0.2">
      <c r="C1101" s="563"/>
      <c r="D1101" s="563"/>
      <c r="E1101" s="563"/>
      <c r="F1101" s="563"/>
      <c r="G1101" s="563"/>
      <c r="H1101" s="563"/>
      <c r="I1101" s="563"/>
      <c r="J1101" s="563"/>
      <c r="K1101" s="563"/>
      <c r="L1101" s="563"/>
      <c r="M1101" s="578"/>
      <c r="N1101" s="563"/>
      <c r="O1101" s="563"/>
      <c r="P1101" s="563"/>
    </row>
    <row r="1102" spans="3:16" x14ac:dyDescent="0.2">
      <c r="C1102" s="563"/>
      <c r="D1102" s="563"/>
      <c r="E1102" s="563"/>
      <c r="F1102" s="563"/>
      <c r="G1102" s="563"/>
      <c r="H1102" s="563"/>
      <c r="I1102" s="563"/>
      <c r="J1102" s="563"/>
      <c r="K1102" s="563"/>
      <c r="L1102" s="563"/>
      <c r="M1102" s="578"/>
      <c r="N1102" s="563"/>
      <c r="O1102" s="563"/>
      <c r="P1102" s="563"/>
    </row>
    <row r="1103" spans="3:16" x14ac:dyDescent="0.2">
      <c r="C1103" s="563"/>
      <c r="D1103" s="563"/>
      <c r="E1103" s="563"/>
      <c r="F1103" s="563"/>
      <c r="G1103" s="563"/>
      <c r="H1103" s="563"/>
      <c r="I1103" s="563"/>
      <c r="J1103" s="563"/>
      <c r="K1103" s="563"/>
      <c r="L1103" s="563"/>
      <c r="M1103" s="578"/>
      <c r="N1103" s="563"/>
      <c r="O1103" s="563"/>
      <c r="P1103" s="563"/>
    </row>
    <row r="1104" spans="3:16" x14ac:dyDescent="0.2">
      <c r="C1104" s="563"/>
      <c r="D1104" s="563"/>
      <c r="E1104" s="563"/>
      <c r="F1104" s="563"/>
      <c r="G1104" s="563"/>
      <c r="H1104" s="563"/>
      <c r="I1104" s="563"/>
      <c r="J1104" s="563"/>
      <c r="K1104" s="563"/>
      <c r="L1104" s="563"/>
      <c r="M1104" s="578"/>
      <c r="N1104" s="563"/>
      <c r="O1104" s="563"/>
      <c r="P1104" s="563"/>
    </row>
    <row r="1105" spans="3:16" x14ac:dyDescent="0.2">
      <c r="C1105" s="563"/>
      <c r="D1105" s="563"/>
      <c r="E1105" s="563"/>
      <c r="F1105" s="563"/>
      <c r="G1105" s="563"/>
      <c r="H1105" s="563"/>
      <c r="I1105" s="563"/>
      <c r="J1105" s="563"/>
      <c r="K1105" s="563"/>
      <c r="L1105" s="563"/>
      <c r="M1105" s="578"/>
      <c r="N1105" s="563"/>
      <c r="O1105" s="563"/>
      <c r="P1105" s="563"/>
    </row>
    <row r="1106" spans="3:16" x14ac:dyDescent="0.2">
      <c r="C1106" s="563"/>
      <c r="D1106" s="563"/>
      <c r="E1106" s="563"/>
      <c r="F1106" s="563"/>
      <c r="G1106" s="563"/>
      <c r="H1106" s="563"/>
      <c r="I1106" s="563"/>
      <c r="J1106" s="563"/>
      <c r="K1106" s="563"/>
      <c r="L1106" s="563"/>
      <c r="M1106" s="578"/>
      <c r="N1106" s="563"/>
      <c r="O1106" s="563"/>
      <c r="P1106" s="563"/>
    </row>
    <row r="1107" spans="3:16" x14ac:dyDescent="0.2">
      <c r="C1107" s="563"/>
      <c r="D1107" s="563"/>
      <c r="E1107" s="563"/>
      <c r="F1107" s="563"/>
      <c r="G1107" s="563"/>
      <c r="H1107" s="563"/>
      <c r="I1107" s="563"/>
      <c r="J1107" s="563"/>
      <c r="K1107" s="563"/>
      <c r="L1107" s="563"/>
      <c r="M1107" s="578"/>
      <c r="N1107" s="563"/>
      <c r="O1107" s="563"/>
      <c r="P1107" s="563"/>
    </row>
    <row r="1108" spans="3:16" x14ac:dyDescent="0.2">
      <c r="C1108" s="563"/>
      <c r="D1108" s="563"/>
      <c r="E1108" s="563"/>
      <c r="F1108" s="563"/>
      <c r="G1108" s="563"/>
      <c r="H1108" s="563"/>
      <c r="I1108" s="563"/>
      <c r="J1108" s="563"/>
      <c r="K1108" s="563"/>
      <c r="L1108" s="563"/>
      <c r="M1108" s="578"/>
      <c r="N1108" s="563"/>
      <c r="O1108" s="563"/>
      <c r="P1108" s="563"/>
    </row>
    <row r="1109" spans="3:16" x14ac:dyDescent="0.2">
      <c r="C1109" s="563"/>
      <c r="D1109" s="563"/>
      <c r="E1109" s="563"/>
      <c r="F1109" s="563"/>
      <c r="G1109" s="563"/>
      <c r="H1109" s="563"/>
      <c r="I1109" s="563"/>
      <c r="J1109" s="563"/>
      <c r="K1109" s="563"/>
      <c r="L1109" s="563"/>
      <c r="M1109" s="578"/>
      <c r="N1109" s="563"/>
      <c r="O1109" s="563"/>
      <c r="P1109" s="563"/>
    </row>
    <row r="1110" spans="3:16" x14ac:dyDescent="0.2">
      <c r="C1110" s="563"/>
      <c r="D1110" s="563"/>
      <c r="E1110" s="563"/>
      <c r="F1110" s="563"/>
      <c r="G1110" s="563"/>
      <c r="H1110" s="563"/>
      <c r="I1110" s="563"/>
      <c r="J1110" s="563"/>
      <c r="K1110" s="563"/>
      <c r="L1110" s="563"/>
      <c r="M1110" s="578"/>
      <c r="N1110" s="563"/>
      <c r="O1110" s="563"/>
      <c r="P1110" s="563"/>
    </row>
    <row r="1111" spans="3:16" x14ac:dyDescent="0.2">
      <c r="C1111" s="563"/>
      <c r="D1111" s="563"/>
      <c r="E1111" s="563"/>
      <c r="F1111" s="563"/>
      <c r="G1111" s="563"/>
      <c r="H1111" s="563"/>
      <c r="I1111" s="563"/>
      <c r="J1111" s="563"/>
      <c r="K1111" s="563"/>
      <c r="L1111" s="563"/>
      <c r="M1111" s="578"/>
      <c r="N1111" s="563"/>
      <c r="O1111" s="563"/>
      <c r="P1111" s="563"/>
    </row>
    <row r="1112" spans="3:16" x14ac:dyDescent="0.2">
      <c r="C1112" s="563"/>
      <c r="D1112" s="563"/>
      <c r="E1112" s="563"/>
      <c r="F1112" s="563"/>
      <c r="G1112" s="563"/>
      <c r="H1112" s="563"/>
      <c r="I1112" s="563"/>
      <c r="J1112" s="563"/>
      <c r="K1112" s="563"/>
      <c r="L1112" s="563"/>
      <c r="M1112" s="578"/>
      <c r="N1112" s="563"/>
      <c r="O1112" s="563"/>
      <c r="P1112" s="563"/>
    </row>
    <row r="1113" spans="3:16" x14ac:dyDescent="0.2">
      <c r="C1113" s="563"/>
      <c r="D1113" s="563"/>
      <c r="E1113" s="563"/>
      <c r="F1113" s="563"/>
      <c r="G1113" s="563"/>
      <c r="H1113" s="563"/>
      <c r="I1113" s="563"/>
      <c r="J1113" s="563"/>
      <c r="K1113" s="563"/>
      <c r="L1113" s="563"/>
      <c r="M1113" s="578"/>
      <c r="N1113" s="563"/>
      <c r="O1113" s="563"/>
      <c r="P1113" s="563"/>
    </row>
    <row r="1114" spans="3:16" x14ac:dyDescent="0.2">
      <c r="C1114" s="563"/>
      <c r="D1114" s="563"/>
      <c r="E1114" s="563"/>
      <c r="F1114" s="563"/>
      <c r="G1114" s="563"/>
      <c r="H1114" s="563"/>
      <c r="I1114" s="563"/>
      <c r="J1114" s="563"/>
      <c r="K1114" s="563"/>
      <c r="L1114" s="563"/>
      <c r="M1114" s="578"/>
      <c r="N1114" s="563"/>
      <c r="O1114" s="563"/>
      <c r="P1114" s="563"/>
    </row>
    <row r="1115" spans="3:16" x14ac:dyDescent="0.2">
      <c r="C1115" s="563"/>
      <c r="D1115" s="563"/>
      <c r="E1115" s="563"/>
      <c r="F1115" s="563"/>
      <c r="G1115" s="563"/>
      <c r="H1115" s="563"/>
      <c r="I1115" s="563"/>
      <c r="J1115" s="563"/>
      <c r="K1115" s="563"/>
      <c r="L1115" s="563"/>
      <c r="M1115" s="578"/>
      <c r="N1115" s="563"/>
      <c r="O1115" s="563"/>
      <c r="P1115" s="563"/>
    </row>
    <row r="1116" spans="3:16" x14ac:dyDescent="0.2">
      <c r="C1116" s="563"/>
      <c r="D1116" s="563"/>
      <c r="E1116" s="563"/>
      <c r="F1116" s="563"/>
      <c r="G1116" s="563"/>
      <c r="H1116" s="563"/>
      <c r="I1116" s="563"/>
      <c r="J1116" s="563"/>
      <c r="K1116" s="563"/>
      <c r="L1116" s="563"/>
      <c r="M1116" s="578"/>
      <c r="N1116" s="563"/>
      <c r="O1116" s="563"/>
      <c r="P1116" s="563"/>
    </row>
    <row r="1117" spans="3:16" x14ac:dyDescent="0.2">
      <c r="C1117" s="563"/>
      <c r="D1117" s="563"/>
      <c r="E1117" s="563"/>
      <c r="F1117" s="563"/>
      <c r="G1117" s="563"/>
      <c r="H1117" s="563"/>
      <c r="I1117" s="563"/>
      <c r="J1117" s="563"/>
      <c r="K1117" s="563"/>
      <c r="L1117" s="563"/>
      <c r="M1117" s="578"/>
      <c r="N1117" s="563"/>
      <c r="O1117" s="563"/>
      <c r="P1117" s="563"/>
    </row>
    <row r="1118" spans="3:16" x14ac:dyDescent="0.2">
      <c r="C1118" s="563"/>
      <c r="D1118" s="563"/>
      <c r="E1118" s="563"/>
      <c r="F1118" s="563"/>
      <c r="G1118" s="563"/>
      <c r="H1118" s="563"/>
      <c r="I1118" s="563"/>
      <c r="J1118" s="563"/>
      <c r="K1118" s="563"/>
      <c r="L1118" s="563"/>
      <c r="M1118" s="578"/>
      <c r="N1118" s="563"/>
      <c r="O1118" s="563"/>
      <c r="P1118" s="563"/>
    </row>
    <row r="1119" spans="3:16" x14ac:dyDescent="0.2">
      <c r="C1119" s="563"/>
      <c r="D1119" s="563"/>
      <c r="E1119" s="563"/>
      <c r="F1119" s="563"/>
      <c r="G1119" s="563"/>
      <c r="H1119" s="563"/>
      <c r="I1119" s="563"/>
      <c r="J1119" s="563"/>
      <c r="K1119" s="563"/>
      <c r="L1119" s="563"/>
      <c r="M1119" s="578"/>
      <c r="N1119" s="563"/>
      <c r="O1119" s="563"/>
      <c r="P1119" s="563"/>
    </row>
    <row r="1120" spans="3:16" x14ac:dyDescent="0.2">
      <c r="C1120" s="563"/>
      <c r="D1120" s="563"/>
      <c r="E1120" s="563"/>
      <c r="F1120" s="563"/>
      <c r="G1120" s="563"/>
      <c r="H1120" s="563"/>
      <c r="I1120" s="563"/>
      <c r="J1120" s="563"/>
      <c r="K1120" s="563"/>
      <c r="L1120" s="563"/>
      <c r="M1120" s="578"/>
      <c r="N1120" s="563"/>
      <c r="O1120" s="563"/>
      <c r="P1120" s="563"/>
    </row>
    <row r="1121" spans="3:16" x14ac:dyDescent="0.2">
      <c r="C1121" s="563"/>
      <c r="D1121" s="563"/>
      <c r="E1121" s="563"/>
      <c r="F1121" s="563"/>
      <c r="G1121" s="563"/>
      <c r="H1121" s="563"/>
      <c r="I1121" s="563"/>
      <c r="J1121" s="563"/>
      <c r="K1121" s="563"/>
      <c r="L1121" s="563"/>
      <c r="M1121" s="578"/>
      <c r="N1121" s="563"/>
      <c r="O1121" s="563"/>
      <c r="P1121" s="563"/>
    </row>
    <row r="1122" spans="3:16" x14ac:dyDescent="0.2">
      <c r="C1122" s="563"/>
      <c r="D1122" s="563"/>
      <c r="E1122" s="563"/>
      <c r="F1122" s="563"/>
      <c r="G1122" s="563"/>
      <c r="H1122" s="563"/>
      <c r="I1122" s="563"/>
      <c r="J1122" s="563"/>
      <c r="K1122" s="563"/>
      <c r="L1122" s="563"/>
      <c r="M1122" s="578"/>
      <c r="N1122" s="563"/>
      <c r="O1122" s="563"/>
      <c r="P1122" s="563"/>
    </row>
    <row r="1123" spans="3:16" x14ac:dyDescent="0.2">
      <c r="C1123" s="563"/>
      <c r="D1123" s="563"/>
      <c r="E1123" s="563"/>
      <c r="F1123" s="563"/>
      <c r="G1123" s="563"/>
      <c r="H1123" s="563"/>
      <c r="I1123" s="563"/>
      <c r="J1123" s="563"/>
      <c r="K1123" s="563"/>
      <c r="L1123" s="563"/>
      <c r="M1123" s="578"/>
      <c r="N1123" s="563"/>
      <c r="O1123" s="563"/>
      <c r="P1123" s="563"/>
    </row>
    <row r="1124" spans="3:16" x14ac:dyDescent="0.2">
      <c r="C1124" s="563"/>
      <c r="D1124" s="563"/>
      <c r="E1124" s="563"/>
      <c r="F1124" s="563"/>
      <c r="G1124" s="563"/>
      <c r="H1124" s="563"/>
      <c r="I1124" s="563"/>
      <c r="J1124" s="563"/>
      <c r="K1124" s="563"/>
      <c r="L1124" s="563"/>
      <c r="M1124" s="578"/>
      <c r="N1124" s="563"/>
      <c r="O1124" s="563"/>
      <c r="P1124" s="563"/>
    </row>
    <row r="1125" spans="3:16" x14ac:dyDescent="0.2">
      <c r="C1125" s="563"/>
      <c r="D1125" s="563"/>
      <c r="E1125" s="563"/>
      <c r="F1125" s="563"/>
      <c r="G1125" s="563"/>
      <c r="H1125" s="563"/>
      <c r="I1125" s="563"/>
      <c r="J1125" s="563"/>
      <c r="K1125" s="563"/>
      <c r="L1125" s="563"/>
      <c r="M1125" s="578"/>
      <c r="N1125" s="563"/>
      <c r="O1125" s="563"/>
      <c r="P1125" s="563"/>
    </row>
    <row r="1126" spans="3:16" x14ac:dyDescent="0.2">
      <c r="C1126" s="563"/>
      <c r="D1126" s="563"/>
      <c r="E1126" s="563"/>
      <c r="F1126" s="563"/>
      <c r="G1126" s="563"/>
      <c r="H1126" s="563"/>
      <c r="I1126" s="563"/>
      <c r="J1126" s="563"/>
      <c r="K1126" s="563"/>
      <c r="L1126" s="563"/>
      <c r="M1126" s="578"/>
      <c r="N1126" s="563"/>
      <c r="O1126" s="563"/>
      <c r="P1126" s="563"/>
    </row>
    <row r="1127" spans="3:16" x14ac:dyDescent="0.2">
      <c r="C1127" s="563"/>
      <c r="D1127" s="563"/>
      <c r="E1127" s="563"/>
      <c r="F1127" s="563"/>
      <c r="G1127" s="563"/>
      <c r="H1127" s="563"/>
      <c r="I1127" s="563"/>
      <c r="J1127" s="563"/>
      <c r="K1127" s="563"/>
      <c r="L1127" s="563"/>
      <c r="M1127" s="578"/>
      <c r="N1127" s="563"/>
      <c r="O1127" s="563"/>
      <c r="P1127" s="563"/>
    </row>
    <row r="1128" spans="3:16" x14ac:dyDescent="0.2">
      <c r="C1128" s="563"/>
      <c r="D1128" s="563"/>
      <c r="E1128" s="563"/>
      <c r="F1128" s="563"/>
      <c r="G1128" s="563"/>
      <c r="H1128" s="563"/>
      <c r="I1128" s="563"/>
      <c r="J1128" s="563"/>
      <c r="K1128" s="563"/>
      <c r="L1128" s="563"/>
      <c r="M1128" s="578"/>
      <c r="N1128" s="563"/>
      <c r="O1128" s="563"/>
      <c r="P1128" s="563"/>
    </row>
    <row r="1129" spans="3:16" x14ac:dyDescent="0.2">
      <c r="C1129" s="563"/>
      <c r="D1129" s="563"/>
      <c r="E1129" s="563"/>
      <c r="F1129" s="563"/>
      <c r="G1129" s="563"/>
      <c r="H1129" s="563"/>
      <c r="I1129" s="563"/>
      <c r="J1129" s="563"/>
      <c r="K1129" s="563"/>
      <c r="L1129" s="563"/>
      <c r="M1129" s="578"/>
      <c r="N1129" s="563"/>
      <c r="O1129" s="563"/>
      <c r="P1129" s="563"/>
    </row>
    <row r="1130" spans="3:16" x14ac:dyDescent="0.2">
      <c r="C1130" s="563"/>
      <c r="D1130" s="563"/>
      <c r="E1130" s="563"/>
      <c r="F1130" s="563"/>
      <c r="G1130" s="563"/>
      <c r="H1130" s="563"/>
      <c r="I1130" s="563"/>
      <c r="J1130" s="563"/>
      <c r="K1130" s="563"/>
      <c r="L1130" s="563"/>
      <c r="M1130" s="578"/>
      <c r="N1130" s="563"/>
      <c r="O1130" s="563"/>
      <c r="P1130" s="563"/>
    </row>
    <row r="1131" spans="3:16" x14ac:dyDescent="0.2">
      <c r="C1131" s="563"/>
      <c r="D1131" s="563"/>
      <c r="E1131" s="563"/>
      <c r="F1131" s="563"/>
      <c r="G1131" s="563"/>
      <c r="H1131" s="563"/>
      <c r="I1131" s="563"/>
      <c r="J1131" s="563"/>
      <c r="K1131" s="563"/>
      <c r="L1131" s="563"/>
      <c r="M1131" s="578"/>
      <c r="N1131" s="563"/>
      <c r="O1131" s="563"/>
      <c r="P1131" s="563"/>
    </row>
    <row r="1132" spans="3:16" x14ac:dyDescent="0.2">
      <c r="C1132" s="563"/>
      <c r="D1132" s="563"/>
      <c r="E1132" s="563"/>
      <c r="F1132" s="563"/>
      <c r="G1132" s="563"/>
      <c r="H1132" s="563"/>
      <c r="I1132" s="563"/>
      <c r="J1132" s="563"/>
      <c r="K1132" s="563"/>
      <c r="L1132" s="563"/>
      <c r="M1132" s="578"/>
      <c r="N1132" s="563"/>
      <c r="O1132" s="563"/>
      <c r="P1132" s="563"/>
    </row>
    <row r="1133" spans="3:16" x14ac:dyDescent="0.2">
      <c r="C1133" s="563"/>
      <c r="D1133" s="563"/>
      <c r="E1133" s="563"/>
      <c r="F1133" s="563"/>
      <c r="G1133" s="563"/>
      <c r="H1133" s="563"/>
      <c r="I1133" s="563"/>
      <c r="J1133" s="563"/>
      <c r="K1133" s="563"/>
      <c r="L1133" s="563"/>
      <c r="M1133" s="578"/>
      <c r="N1133" s="563"/>
      <c r="O1133" s="563"/>
      <c r="P1133" s="563"/>
    </row>
    <row r="1134" spans="3:16" x14ac:dyDescent="0.2">
      <c r="C1134" s="563"/>
      <c r="D1134" s="563"/>
      <c r="E1134" s="563"/>
      <c r="F1134" s="563"/>
      <c r="G1134" s="563"/>
      <c r="H1134" s="563"/>
      <c r="I1134" s="563"/>
      <c r="J1134" s="563"/>
      <c r="K1134" s="563"/>
      <c r="L1134" s="563"/>
      <c r="M1134" s="578"/>
      <c r="N1134" s="563"/>
      <c r="O1134" s="563"/>
      <c r="P1134" s="563"/>
    </row>
    <row r="1135" spans="3:16" x14ac:dyDescent="0.2">
      <c r="C1135" s="563"/>
      <c r="D1135" s="563"/>
      <c r="E1135" s="563"/>
      <c r="F1135" s="563"/>
      <c r="G1135" s="563"/>
      <c r="H1135" s="563"/>
      <c r="I1135" s="563"/>
      <c r="J1135" s="563"/>
      <c r="K1135" s="563"/>
      <c r="L1135" s="563"/>
      <c r="M1135" s="578"/>
      <c r="N1135" s="563"/>
      <c r="O1135" s="563"/>
      <c r="P1135" s="563"/>
    </row>
    <row r="1136" spans="3:16" x14ac:dyDescent="0.2">
      <c r="C1136" s="563"/>
      <c r="D1136" s="563"/>
      <c r="E1136" s="563"/>
      <c r="F1136" s="563"/>
      <c r="G1136" s="563"/>
      <c r="H1136" s="563"/>
      <c r="I1136" s="563"/>
      <c r="J1136" s="563"/>
      <c r="K1136" s="563"/>
      <c r="L1136" s="563"/>
      <c r="M1136" s="578"/>
      <c r="N1136" s="563"/>
      <c r="O1136" s="563"/>
      <c r="P1136" s="563"/>
    </row>
    <row r="1137" spans="3:16" x14ac:dyDescent="0.2">
      <c r="C1137" s="563"/>
      <c r="D1137" s="563"/>
      <c r="E1137" s="563"/>
      <c r="F1137" s="563"/>
      <c r="G1137" s="563"/>
      <c r="H1137" s="563"/>
      <c r="I1137" s="563"/>
      <c r="J1137" s="563"/>
      <c r="K1137" s="563"/>
      <c r="L1137" s="563"/>
      <c r="M1137" s="578"/>
      <c r="N1137" s="563"/>
      <c r="O1137" s="563"/>
      <c r="P1137" s="563"/>
    </row>
    <row r="1138" spans="3:16" x14ac:dyDescent="0.2">
      <c r="C1138" s="563"/>
      <c r="D1138" s="563"/>
      <c r="E1138" s="563"/>
      <c r="F1138" s="563"/>
      <c r="G1138" s="563"/>
      <c r="H1138" s="563"/>
      <c r="I1138" s="563"/>
      <c r="J1138" s="563"/>
      <c r="K1138" s="563"/>
      <c r="L1138" s="563"/>
      <c r="M1138" s="578"/>
      <c r="N1138" s="563"/>
      <c r="O1138" s="563"/>
      <c r="P1138" s="563"/>
    </row>
    <row r="1139" spans="3:16" x14ac:dyDescent="0.2">
      <c r="C1139" s="563"/>
      <c r="D1139" s="563"/>
      <c r="E1139" s="563"/>
      <c r="F1139" s="563"/>
      <c r="G1139" s="563"/>
      <c r="H1139" s="563"/>
      <c r="I1139" s="563"/>
      <c r="J1139" s="563"/>
      <c r="K1139" s="563"/>
      <c r="L1139" s="563"/>
      <c r="M1139" s="578"/>
      <c r="N1139" s="563"/>
      <c r="O1139" s="563"/>
      <c r="P1139" s="563"/>
    </row>
    <row r="1140" spans="3:16" x14ac:dyDescent="0.2">
      <c r="C1140" s="563"/>
      <c r="D1140" s="563"/>
      <c r="E1140" s="563"/>
      <c r="F1140" s="563"/>
      <c r="G1140" s="563"/>
      <c r="H1140" s="563"/>
      <c r="I1140" s="563"/>
      <c r="J1140" s="563"/>
      <c r="K1140" s="563"/>
      <c r="L1140" s="563"/>
      <c r="M1140" s="578"/>
      <c r="N1140" s="563"/>
      <c r="O1140" s="563"/>
      <c r="P1140" s="563"/>
    </row>
    <row r="1141" spans="3:16" x14ac:dyDescent="0.2">
      <c r="C1141" s="563"/>
      <c r="D1141" s="563"/>
      <c r="E1141" s="563"/>
      <c r="F1141" s="563"/>
      <c r="G1141" s="563"/>
      <c r="H1141" s="563"/>
      <c r="I1141" s="563"/>
      <c r="J1141" s="563"/>
      <c r="K1141" s="563"/>
      <c r="L1141" s="563"/>
      <c r="M1141" s="578"/>
      <c r="N1141" s="563"/>
      <c r="O1141" s="563"/>
      <c r="P1141" s="563"/>
    </row>
    <row r="1142" spans="3:16" x14ac:dyDescent="0.2">
      <c r="C1142" s="563"/>
      <c r="D1142" s="563"/>
      <c r="E1142" s="563"/>
      <c r="F1142" s="563"/>
      <c r="G1142" s="563"/>
      <c r="H1142" s="563"/>
      <c r="I1142" s="563"/>
      <c r="J1142" s="563"/>
      <c r="K1142" s="563"/>
      <c r="L1142" s="563"/>
      <c r="M1142" s="578"/>
      <c r="N1142" s="563"/>
      <c r="O1142" s="563"/>
      <c r="P1142" s="563"/>
    </row>
    <row r="1143" spans="3:16" x14ac:dyDescent="0.2">
      <c r="C1143" s="563"/>
      <c r="D1143" s="563"/>
      <c r="E1143" s="563"/>
      <c r="F1143" s="563"/>
      <c r="G1143" s="563"/>
      <c r="H1143" s="563"/>
      <c r="I1143" s="563"/>
      <c r="J1143" s="563"/>
      <c r="K1143" s="563"/>
      <c r="L1143" s="563"/>
      <c r="M1143" s="578"/>
      <c r="N1143" s="563"/>
      <c r="O1143" s="563"/>
      <c r="P1143" s="563"/>
    </row>
    <row r="1144" spans="3:16" x14ac:dyDescent="0.2">
      <c r="C1144" s="563"/>
      <c r="D1144" s="563"/>
      <c r="E1144" s="563"/>
      <c r="F1144" s="563"/>
      <c r="G1144" s="563"/>
      <c r="H1144" s="563"/>
      <c r="I1144" s="563"/>
      <c r="J1144" s="563"/>
      <c r="K1144" s="563"/>
      <c r="L1144" s="563"/>
      <c r="M1144" s="578"/>
      <c r="N1144" s="563"/>
      <c r="O1144" s="563"/>
      <c r="P1144" s="563"/>
    </row>
    <row r="1145" spans="3:16" x14ac:dyDescent="0.2">
      <c r="C1145" s="563"/>
      <c r="D1145" s="563"/>
      <c r="E1145" s="563"/>
      <c r="F1145" s="563"/>
      <c r="G1145" s="563"/>
      <c r="H1145" s="563"/>
      <c r="I1145" s="563"/>
      <c r="J1145" s="563"/>
      <c r="K1145" s="563"/>
      <c r="L1145" s="563"/>
      <c r="M1145" s="578"/>
      <c r="N1145" s="563"/>
      <c r="O1145" s="563"/>
      <c r="P1145" s="563"/>
    </row>
    <row r="1146" spans="3:16" x14ac:dyDescent="0.2">
      <c r="C1146" s="563"/>
      <c r="D1146" s="563"/>
      <c r="E1146" s="563"/>
      <c r="F1146" s="563"/>
      <c r="G1146" s="563"/>
      <c r="H1146" s="563"/>
      <c r="I1146" s="563"/>
      <c r="J1146" s="563"/>
      <c r="K1146" s="563"/>
      <c r="L1146" s="563"/>
      <c r="M1146" s="578"/>
      <c r="N1146" s="563"/>
      <c r="O1146" s="563"/>
      <c r="P1146" s="563"/>
    </row>
    <row r="1147" spans="3:16" x14ac:dyDescent="0.2">
      <c r="C1147" s="563"/>
      <c r="D1147" s="563"/>
      <c r="E1147" s="563"/>
      <c r="F1147" s="563"/>
      <c r="G1147" s="563"/>
      <c r="H1147" s="563"/>
      <c r="I1147" s="563"/>
      <c r="J1147" s="563"/>
      <c r="K1147" s="563"/>
      <c r="L1147" s="563"/>
      <c r="M1147" s="578"/>
      <c r="N1147" s="563"/>
      <c r="O1147" s="563"/>
      <c r="P1147" s="563"/>
    </row>
    <row r="1148" spans="3:16" x14ac:dyDescent="0.2">
      <c r="C1148" s="563"/>
      <c r="D1148" s="563"/>
      <c r="E1148" s="563"/>
      <c r="F1148" s="563"/>
      <c r="G1148" s="563"/>
      <c r="H1148" s="563"/>
      <c r="I1148" s="563"/>
      <c r="J1148" s="563"/>
      <c r="K1148" s="563"/>
      <c r="L1148" s="563"/>
      <c r="M1148" s="578"/>
      <c r="N1148" s="563"/>
      <c r="O1148" s="563"/>
      <c r="P1148" s="563"/>
    </row>
    <row r="1149" spans="3:16" x14ac:dyDescent="0.2">
      <c r="C1149" s="563"/>
      <c r="D1149" s="563"/>
      <c r="E1149" s="563"/>
      <c r="F1149" s="563"/>
      <c r="G1149" s="563"/>
      <c r="H1149" s="563"/>
      <c r="I1149" s="563"/>
      <c r="J1149" s="563"/>
      <c r="K1149" s="563"/>
      <c r="L1149" s="563"/>
      <c r="M1149" s="578"/>
      <c r="N1149" s="563"/>
      <c r="O1149" s="563"/>
      <c r="P1149" s="563"/>
    </row>
    <row r="1150" spans="3:16" x14ac:dyDescent="0.2">
      <c r="C1150" s="563"/>
      <c r="D1150" s="563"/>
      <c r="E1150" s="563"/>
      <c r="F1150" s="563"/>
      <c r="G1150" s="563"/>
      <c r="H1150" s="563"/>
      <c r="I1150" s="563"/>
      <c r="J1150" s="563"/>
      <c r="K1150" s="563"/>
      <c r="L1150" s="563"/>
      <c r="M1150" s="578"/>
      <c r="N1150" s="563"/>
      <c r="O1150" s="563"/>
      <c r="P1150" s="563"/>
    </row>
    <row r="1151" spans="3:16" x14ac:dyDescent="0.2">
      <c r="C1151" s="563"/>
      <c r="D1151" s="563"/>
      <c r="E1151" s="563"/>
      <c r="F1151" s="563"/>
      <c r="G1151" s="563"/>
      <c r="H1151" s="563"/>
      <c r="I1151" s="563"/>
      <c r="J1151" s="563"/>
      <c r="K1151" s="563"/>
      <c r="L1151" s="563"/>
      <c r="M1151" s="578"/>
      <c r="N1151" s="563"/>
      <c r="O1151" s="563"/>
      <c r="P1151" s="563"/>
    </row>
    <row r="1152" spans="3:16" x14ac:dyDescent="0.2">
      <c r="C1152" s="563"/>
      <c r="D1152" s="563"/>
      <c r="E1152" s="563"/>
      <c r="F1152" s="563"/>
      <c r="G1152" s="563"/>
      <c r="H1152" s="563"/>
      <c r="I1152" s="563"/>
      <c r="J1152" s="563"/>
      <c r="K1152" s="563"/>
      <c r="L1152" s="563"/>
      <c r="M1152" s="578"/>
      <c r="N1152" s="563"/>
      <c r="O1152" s="563"/>
      <c r="P1152" s="563"/>
    </row>
    <row r="1153" spans="3:16" x14ac:dyDescent="0.2">
      <c r="C1153" s="563"/>
      <c r="D1153" s="563"/>
      <c r="E1153" s="563"/>
      <c r="F1153" s="563"/>
      <c r="G1153" s="563"/>
      <c r="H1153" s="563"/>
      <c r="I1153" s="563"/>
      <c r="J1153" s="563"/>
      <c r="K1153" s="563"/>
      <c r="L1153" s="563"/>
      <c r="M1153" s="578"/>
      <c r="N1153" s="563"/>
      <c r="O1153" s="563"/>
      <c r="P1153" s="563"/>
    </row>
    <row r="1154" spans="3:16" x14ac:dyDescent="0.2">
      <c r="C1154" s="563"/>
      <c r="D1154" s="563"/>
      <c r="E1154" s="563"/>
      <c r="F1154" s="563"/>
      <c r="G1154" s="563"/>
      <c r="H1154" s="563"/>
      <c r="I1154" s="563"/>
      <c r="J1154" s="563"/>
      <c r="K1154" s="563"/>
      <c r="L1154" s="563"/>
      <c r="M1154" s="578"/>
      <c r="N1154" s="563"/>
      <c r="O1154" s="563"/>
      <c r="P1154" s="563"/>
    </row>
    <row r="1155" spans="3:16" x14ac:dyDescent="0.2">
      <c r="C1155" s="563"/>
      <c r="D1155" s="563"/>
      <c r="E1155" s="563"/>
      <c r="F1155" s="563"/>
      <c r="G1155" s="563"/>
      <c r="H1155" s="563"/>
      <c r="I1155" s="563"/>
      <c r="J1155" s="563"/>
      <c r="K1155" s="563"/>
      <c r="L1155" s="563"/>
      <c r="M1155" s="578"/>
      <c r="N1155" s="563"/>
      <c r="O1155" s="563"/>
      <c r="P1155" s="563"/>
    </row>
    <row r="1156" spans="3:16" x14ac:dyDescent="0.2">
      <c r="C1156" s="563"/>
      <c r="D1156" s="563"/>
      <c r="E1156" s="563"/>
      <c r="F1156" s="563"/>
      <c r="G1156" s="563"/>
      <c r="H1156" s="563"/>
      <c r="I1156" s="563"/>
      <c r="J1156" s="563"/>
      <c r="K1156" s="563"/>
      <c r="L1156" s="563"/>
      <c r="M1156" s="578"/>
      <c r="N1156" s="563"/>
      <c r="O1156" s="563"/>
      <c r="P1156" s="563"/>
    </row>
    <row r="1157" spans="3:16" x14ac:dyDescent="0.2">
      <c r="C1157" s="563"/>
      <c r="D1157" s="563"/>
      <c r="E1157" s="563"/>
      <c r="F1157" s="563"/>
      <c r="G1157" s="563"/>
      <c r="H1157" s="563"/>
      <c r="I1157" s="563"/>
      <c r="J1157" s="563"/>
      <c r="K1157" s="563"/>
      <c r="L1157" s="563"/>
      <c r="M1157" s="578"/>
      <c r="N1157" s="563"/>
      <c r="O1157" s="563"/>
      <c r="P1157" s="563"/>
    </row>
    <row r="1158" spans="3:16" x14ac:dyDescent="0.2">
      <c r="C1158" s="563"/>
      <c r="D1158" s="563"/>
      <c r="E1158" s="563"/>
      <c r="F1158" s="563"/>
      <c r="G1158" s="563"/>
      <c r="H1158" s="563"/>
      <c r="I1158" s="563"/>
      <c r="J1158" s="563"/>
      <c r="K1158" s="563"/>
      <c r="L1158" s="563"/>
      <c r="M1158" s="578"/>
      <c r="N1158" s="563"/>
      <c r="O1158" s="563"/>
      <c r="P1158" s="563"/>
    </row>
    <row r="1159" spans="3:16" x14ac:dyDescent="0.2">
      <c r="C1159" s="563"/>
      <c r="D1159" s="563"/>
      <c r="E1159" s="563"/>
      <c r="F1159" s="563"/>
      <c r="G1159" s="563"/>
      <c r="H1159" s="563"/>
      <c r="I1159" s="563"/>
      <c r="J1159" s="563"/>
      <c r="K1159" s="563"/>
      <c r="L1159" s="563"/>
      <c r="M1159" s="578"/>
      <c r="N1159" s="563"/>
      <c r="O1159" s="563"/>
      <c r="P1159" s="563"/>
    </row>
    <row r="1160" spans="3:16" x14ac:dyDescent="0.2">
      <c r="C1160" s="563"/>
      <c r="D1160" s="563"/>
      <c r="E1160" s="563"/>
      <c r="F1160" s="563"/>
      <c r="G1160" s="563"/>
      <c r="H1160" s="563"/>
      <c r="I1160" s="563"/>
      <c r="J1160" s="563"/>
      <c r="K1160" s="563"/>
      <c r="L1160" s="563"/>
      <c r="M1160" s="578"/>
      <c r="N1160" s="563"/>
      <c r="O1160" s="563"/>
      <c r="P1160" s="563"/>
    </row>
    <row r="1161" spans="3:16" x14ac:dyDescent="0.2">
      <c r="C1161" s="563"/>
      <c r="D1161" s="563"/>
      <c r="E1161" s="563"/>
      <c r="F1161" s="563"/>
      <c r="G1161" s="563"/>
      <c r="H1161" s="563"/>
      <c r="I1161" s="563"/>
      <c r="J1161" s="563"/>
      <c r="K1161" s="563"/>
      <c r="L1161" s="563"/>
      <c r="M1161" s="578"/>
      <c r="N1161" s="563"/>
      <c r="O1161" s="563"/>
      <c r="P1161" s="563"/>
    </row>
    <row r="1162" spans="3:16" x14ac:dyDescent="0.2">
      <c r="C1162" s="563"/>
      <c r="D1162" s="563"/>
      <c r="E1162" s="563"/>
      <c r="F1162" s="563"/>
      <c r="G1162" s="563"/>
      <c r="H1162" s="563"/>
      <c r="I1162" s="563"/>
      <c r="J1162" s="563"/>
      <c r="K1162" s="563"/>
      <c r="L1162" s="563"/>
      <c r="M1162" s="578"/>
      <c r="N1162" s="563"/>
      <c r="O1162" s="563"/>
      <c r="P1162" s="563"/>
    </row>
    <row r="1163" spans="3:16" x14ac:dyDescent="0.2">
      <c r="C1163" s="563"/>
      <c r="D1163" s="563"/>
      <c r="E1163" s="563"/>
      <c r="F1163" s="563"/>
      <c r="G1163" s="563"/>
      <c r="H1163" s="563"/>
      <c r="I1163" s="563"/>
      <c r="J1163" s="563"/>
      <c r="K1163" s="563"/>
      <c r="L1163" s="563"/>
      <c r="M1163" s="578"/>
      <c r="N1163" s="563"/>
      <c r="O1163" s="563"/>
      <c r="P1163" s="563"/>
    </row>
    <row r="1164" spans="3:16" x14ac:dyDescent="0.2">
      <c r="C1164" s="563"/>
      <c r="D1164" s="563"/>
      <c r="E1164" s="563"/>
      <c r="F1164" s="563"/>
      <c r="G1164" s="563"/>
      <c r="H1164" s="563"/>
      <c r="I1164" s="563"/>
      <c r="J1164" s="563"/>
      <c r="K1164" s="563"/>
      <c r="L1164" s="563"/>
      <c r="M1164" s="578"/>
      <c r="N1164" s="563"/>
      <c r="O1164" s="563"/>
      <c r="P1164" s="563"/>
    </row>
    <row r="1165" spans="3:16" x14ac:dyDescent="0.2">
      <c r="C1165" s="563"/>
      <c r="D1165" s="563"/>
      <c r="E1165" s="563"/>
      <c r="F1165" s="563"/>
      <c r="G1165" s="563"/>
      <c r="H1165" s="563"/>
      <c r="I1165" s="563"/>
      <c r="J1165" s="563"/>
      <c r="K1165" s="563"/>
      <c r="L1165" s="563"/>
      <c r="M1165" s="578"/>
      <c r="N1165" s="563"/>
      <c r="O1165" s="563"/>
      <c r="P1165" s="563"/>
    </row>
    <row r="1166" spans="3:16" x14ac:dyDescent="0.2">
      <c r="C1166" s="563"/>
      <c r="D1166" s="563"/>
      <c r="E1166" s="563"/>
      <c r="F1166" s="563"/>
      <c r="G1166" s="563"/>
      <c r="H1166" s="563"/>
      <c r="I1166" s="563"/>
      <c r="J1166" s="563"/>
      <c r="K1166" s="563"/>
      <c r="L1166" s="563"/>
      <c r="M1166" s="578"/>
      <c r="N1166" s="563"/>
      <c r="O1166" s="563"/>
      <c r="P1166" s="563"/>
    </row>
    <row r="1167" spans="3:16" x14ac:dyDescent="0.2">
      <c r="C1167" s="563"/>
      <c r="D1167" s="563"/>
      <c r="E1167" s="563"/>
      <c r="F1167" s="563"/>
      <c r="G1167" s="563"/>
      <c r="H1167" s="563"/>
      <c r="I1167" s="563"/>
      <c r="J1167" s="563"/>
      <c r="K1167" s="563"/>
      <c r="L1167" s="563"/>
      <c r="M1167" s="578"/>
      <c r="N1167" s="563"/>
      <c r="O1167" s="563"/>
      <c r="P1167" s="563"/>
    </row>
    <row r="1168" spans="3:16" x14ac:dyDescent="0.2">
      <c r="C1168" s="563"/>
      <c r="D1168" s="563"/>
      <c r="E1168" s="563"/>
      <c r="F1168" s="563"/>
      <c r="G1168" s="563"/>
      <c r="H1168" s="563"/>
      <c r="I1168" s="563"/>
      <c r="J1168" s="563"/>
      <c r="K1168" s="563"/>
      <c r="L1168" s="563"/>
      <c r="M1168" s="578"/>
      <c r="N1168" s="563"/>
      <c r="O1168" s="563"/>
      <c r="P1168" s="563"/>
    </row>
    <row r="1169" spans="3:16" x14ac:dyDescent="0.2">
      <c r="C1169" s="563"/>
      <c r="D1169" s="563"/>
      <c r="E1169" s="563"/>
      <c r="F1169" s="563"/>
      <c r="G1169" s="563"/>
      <c r="H1169" s="563"/>
      <c r="I1169" s="563"/>
      <c r="J1169" s="563"/>
      <c r="K1169" s="563"/>
      <c r="L1169" s="563"/>
      <c r="M1169" s="578"/>
      <c r="N1169" s="563"/>
      <c r="O1169" s="563"/>
      <c r="P1169" s="563"/>
    </row>
    <row r="1170" spans="3:16" x14ac:dyDescent="0.2">
      <c r="C1170" s="563"/>
      <c r="D1170" s="563"/>
      <c r="E1170" s="563"/>
      <c r="F1170" s="563"/>
      <c r="G1170" s="563"/>
      <c r="H1170" s="563"/>
      <c r="I1170" s="563"/>
      <c r="J1170" s="563"/>
      <c r="K1170" s="563"/>
      <c r="L1170" s="563"/>
      <c r="M1170" s="578"/>
      <c r="N1170" s="563"/>
      <c r="O1170" s="563"/>
      <c r="P1170" s="563"/>
    </row>
    <row r="1171" spans="3:16" x14ac:dyDescent="0.2">
      <c r="C1171" s="563"/>
      <c r="D1171" s="563"/>
      <c r="E1171" s="563"/>
      <c r="F1171" s="563"/>
      <c r="G1171" s="563"/>
      <c r="H1171" s="563"/>
      <c r="I1171" s="563"/>
      <c r="J1171" s="563"/>
      <c r="K1171" s="563"/>
      <c r="L1171" s="563"/>
      <c r="M1171" s="578"/>
      <c r="N1171" s="563"/>
      <c r="O1171" s="563"/>
      <c r="P1171" s="563"/>
    </row>
    <row r="1172" spans="3:16" x14ac:dyDescent="0.2">
      <c r="C1172" s="563"/>
      <c r="D1172" s="563"/>
      <c r="E1172" s="563"/>
      <c r="F1172" s="563"/>
      <c r="G1172" s="563"/>
      <c r="H1172" s="563"/>
      <c r="I1172" s="563"/>
      <c r="J1172" s="563"/>
      <c r="K1172" s="563"/>
      <c r="L1172" s="563"/>
      <c r="M1172" s="578"/>
      <c r="N1172" s="563"/>
      <c r="O1172" s="563"/>
      <c r="P1172" s="563"/>
    </row>
    <row r="1173" spans="3:16" x14ac:dyDescent="0.2">
      <c r="C1173" s="563"/>
      <c r="D1173" s="563"/>
      <c r="E1173" s="563"/>
      <c r="F1173" s="563"/>
      <c r="G1173" s="563"/>
      <c r="H1173" s="563"/>
      <c r="I1173" s="563"/>
      <c r="J1173" s="563"/>
      <c r="K1173" s="563"/>
      <c r="L1173" s="563"/>
      <c r="M1173" s="578"/>
      <c r="N1173" s="563"/>
      <c r="O1173" s="563"/>
      <c r="P1173" s="563"/>
    </row>
    <row r="1174" spans="3:16" x14ac:dyDescent="0.2">
      <c r="C1174" s="563"/>
      <c r="D1174" s="563"/>
      <c r="E1174" s="563"/>
      <c r="F1174" s="563"/>
      <c r="G1174" s="563"/>
      <c r="H1174" s="563"/>
      <c r="I1174" s="563"/>
      <c r="J1174" s="563"/>
      <c r="K1174" s="563"/>
      <c r="L1174" s="563"/>
      <c r="M1174" s="578"/>
      <c r="N1174" s="563"/>
      <c r="O1174" s="563"/>
      <c r="P1174" s="563"/>
    </row>
    <row r="1175" spans="3:16" x14ac:dyDescent="0.2">
      <c r="C1175" s="563"/>
      <c r="D1175" s="563"/>
      <c r="E1175" s="563"/>
      <c r="F1175" s="563"/>
      <c r="G1175" s="563"/>
      <c r="H1175" s="563"/>
      <c r="I1175" s="563"/>
      <c r="J1175" s="563"/>
      <c r="K1175" s="563"/>
      <c r="L1175" s="563"/>
      <c r="M1175" s="578"/>
      <c r="N1175" s="563"/>
      <c r="O1175" s="563"/>
      <c r="P1175" s="563"/>
    </row>
    <row r="1176" spans="3:16" x14ac:dyDescent="0.2">
      <c r="C1176" s="563"/>
      <c r="D1176" s="563"/>
      <c r="E1176" s="563"/>
      <c r="F1176" s="563"/>
      <c r="G1176" s="563"/>
      <c r="H1176" s="563"/>
      <c r="I1176" s="563"/>
      <c r="J1176" s="563"/>
      <c r="K1176" s="563"/>
      <c r="L1176" s="563"/>
      <c r="M1176" s="578"/>
      <c r="N1176" s="563"/>
      <c r="O1176" s="563"/>
      <c r="P1176" s="563"/>
    </row>
    <row r="1177" spans="3:16" x14ac:dyDescent="0.2">
      <c r="C1177" s="563"/>
      <c r="D1177" s="563"/>
      <c r="E1177" s="563"/>
      <c r="F1177" s="563"/>
      <c r="G1177" s="563"/>
      <c r="H1177" s="563"/>
      <c r="I1177" s="563"/>
      <c r="J1177" s="563"/>
      <c r="K1177" s="563"/>
      <c r="L1177" s="563"/>
      <c r="M1177" s="578"/>
      <c r="N1177" s="563"/>
      <c r="O1177" s="563"/>
      <c r="P1177" s="563"/>
    </row>
    <row r="1178" spans="3:16" x14ac:dyDescent="0.2">
      <c r="C1178" s="563"/>
      <c r="D1178" s="563"/>
      <c r="E1178" s="563"/>
      <c r="F1178" s="563"/>
      <c r="G1178" s="563"/>
      <c r="H1178" s="563"/>
      <c r="I1178" s="563"/>
      <c r="J1178" s="563"/>
      <c r="K1178" s="563"/>
      <c r="L1178" s="563"/>
      <c r="M1178" s="578"/>
      <c r="N1178" s="563"/>
      <c r="O1178" s="563"/>
      <c r="P1178" s="563"/>
    </row>
    <row r="1179" spans="3:16" x14ac:dyDescent="0.2">
      <c r="C1179" s="563"/>
      <c r="D1179" s="563"/>
      <c r="E1179" s="563"/>
      <c r="F1179" s="563"/>
      <c r="G1179" s="563"/>
      <c r="H1179" s="563"/>
      <c r="I1179" s="563"/>
      <c r="J1179" s="563"/>
      <c r="K1179" s="563"/>
      <c r="L1179" s="563"/>
      <c r="M1179" s="578"/>
      <c r="N1179" s="563"/>
      <c r="O1179" s="563"/>
      <c r="P1179" s="563"/>
    </row>
    <row r="1180" spans="3:16" x14ac:dyDescent="0.2">
      <c r="C1180" s="563"/>
      <c r="D1180" s="563"/>
      <c r="E1180" s="563"/>
      <c r="F1180" s="563"/>
      <c r="G1180" s="563"/>
      <c r="H1180" s="563"/>
      <c r="I1180" s="563"/>
      <c r="J1180" s="563"/>
      <c r="K1180" s="563"/>
      <c r="L1180" s="563"/>
      <c r="M1180" s="578"/>
      <c r="N1180" s="563"/>
      <c r="O1180" s="563"/>
      <c r="P1180" s="563"/>
    </row>
    <row r="1181" spans="3:16" x14ac:dyDescent="0.2">
      <c r="C1181" s="563"/>
      <c r="D1181" s="563"/>
      <c r="E1181" s="563"/>
      <c r="F1181" s="563"/>
      <c r="G1181" s="563"/>
      <c r="H1181" s="563"/>
      <c r="I1181" s="563"/>
      <c r="J1181" s="563"/>
      <c r="K1181" s="563"/>
      <c r="L1181" s="563"/>
      <c r="M1181" s="578"/>
      <c r="N1181" s="563"/>
      <c r="O1181" s="563"/>
      <c r="P1181" s="563"/>
    </row>
    <row r="1182" spans="3:16" x14ac:dyDescent="0.2">
      <c r="C1182" s="563"/>
      <c r="D1182" s="563"/>
      <c r="E1182" s="563"/>
      <c r="F1182" s="563"/>
      <c r="G1182" s="563"/>
      <c r="H1182" s="563"/>
      <c r="I1182" s="563"/>
      <c r="J1182" s="563"/>
      <c r="K1182" s="563"/>
      <c r="L1182" s="563"/>
      <c r="M1182" s="578"/>
      <c r="N1182" s="563"/>
      <c r="O1182" s="563"/>
      <c r="P1182" s="563"/>
    </row>
    <row r="1183" spans="3:16" x14ac:dyDescent="0.2">
      <c r="C1183" s="563"/>
      <c r="D1183" s="563"/>
      <c r="E1183" s="563"/>
      <c r="F1183" s="563"/>
      <c r="G1183" s="563"/>
      <c r="H1183" s="563"/>
      <c r="I1183" s="563"/>
      <c r="J1183" s="563"/>
      <c r="K1183" s="563"/>
      <c r="L1183" s="563"/>
      <c r="M1183" s="578"/>
      <c r="N1183" s="563"/>
      <c r="O1183" s="563"/>
      <c r="P1183" s="563"/>
    </row>
    <row r="1184" spans="3:16" x14ac:dyDescent="0.2">
      <c r="C1184" s="563"/>
      <c r="D1184" s="563"/>
      <c r="E1184" s="563"/>
      <c r="F1184" s="563"/>
      <c r="G1184" s="563"/>
      <c r="H1184" s="563"/>
      <c r="I1184" s="563"/>
      <c r="J1184" s="563"/>
      <c r="K1184" s="563"/>
      <c r="L1184" s="563"/>
      <c r="M1184" s="578"/>
      <c r="N1184" s="563"/>
      <c r="O1184" s="563"/>
      <c r="P1184" s="563"/>
    </row>
    <row r="1185" spans="3:16" x14ac:dyDescent="0.2">
      <c r="C1185" s="563"/>
      <c r="D1185" s="563"/>
      <c r="E1185" s="563"/>
      <c r="F1185" s="563"/>
      <c r="G1185" s="563"/>
      <c r="H1185" s="563"/>
      <c r="I1185" s="563"/>
      <c r="J1185" s="563"/>
      <c r="K1185" s="563"/>
      <c r="L1185" s="563"/>
      <c r="M1185" s="578"/>
      <c r="N1185" s="563"/>
      <c r="O1185" s="563"/>
      <c r="P1185" s="563"/>
    </row>
    <row r="1186" spans="3:16" x14ac:dyDescent="0.2">
      <c r="C1186" s="563"/>
      <c r="D1186" s="563"/>
      <c r="E1186" s="563"/>
      <c r="F1186" s="563"/>
      <c r="G1186" s="563"/>
      <c r="H1186" s="563"/>
      <c r="I1186" s="563"/>
      <c r="J1186" s="563"/>
      <c r="K1186" s="563"/>
      <c r="L1186" s="563"/>
      <c r="M1186" s="578"/>
      <c r="N1186" s="563"/>
      <c r="O1186" s="563"/>
      <c r="P1186" s="563"/>
    </row>
    <row r="1187" spans="3:16" x14ac:dyDescent="0.2">
      <c r="C1187" s="563"/>
      <c r="D1187" s="563"/>
      <c r="E1187" s="563"/>
      <c r="F1187" s="563"/>
      <c r="G1187" s="563"/>
      <c r="H1187" s="563"/>
      <c r="I1187" s="563"/>
      <c r="J1187" s="563"/>
      <c r="K1187" s="563"/>
      <c r="L1187" s="563"/>
      <c r="M1187" s="578"/>
      <c r="N1187" s="563"/>
      <c r="O1187" s="563"/>
      <c r="P1187" s="563"/>
    </row>
    <row r="1188" spans="3:16" x14ac:dyDescent="0.2">
      <c r="C1188" s="563"/>
      <c r="D1188" s="563"/>
      <c r="E1188" s="563"/>
      <c r="F1188" s="563"/>
      <c r="G1188" s="563"/>
      <c r="H1188" s="563"/>
      <c r="I1188" s="563"/>
      <c r="J1188" s="563"/>
      <c r="K1188" s="563"/>
      <c r="L1188" s="563"/>
      <c r="M1188" s="578"/>
      <c r="N1188" s="563"/>
      <c r="O1188" s="563"/>
      <c r="P1188" s="563"/>
    </row>
    <row r="1189" spans="3:16" x14ac:dyDescent="0.2">
      <c r="C1189" s="563"/>
      <c r="D1189" s="563"/>
      <c r="E1189" s="563"/>
      <c r="F1189" s="563"/>
      <c r="G1189" s="563"/>
      <c r="H1189" s="563"/>
      <c r="I1189" s="563"/>
      <c r="J1189" s="563"/>
      <c r="K1189" s="563"/>
      <c r="L1189" s="563"/>
      <c r="M1189" s="578"/>
      <c r="N1189" s="563"/>
      <c r="O1189" s="563"/>
      <c r="P1189" s="563"/>
    </row>
    <row r="1190" spans="3:16" x14ac:dyDescent="0.2">
      <c r="C1190" s="563"/>
      <c r="D1190" s="563"/>
      <c r="E1190" s="563"/>
      <c r="F1190" s="563"/>
      <c r="G1190" s="563"/>
      <c r="H1190" s="563"/>
      <c r="I1190" s="563"/>
      <c r="J1190" s="563"/>
      <c r="K1190" s="563"/>
      <c r="L1190" s="563"/>
      <c r="M1190" s="578"/>
      <c r="N1190" s="563"/>
      <c r="O1190" s="563"/>
      <c r="P1190" s="563"/>
    </row>
    <row r="1191" spans="3:16" x14ac:dyDescent="0.2">
      <c r="C1191" s="563"/>
      <c r="D1191" s="563"/>
      <c r="E1191" s="563"/>
      <c r="F1191" s="563"/>
      <c r="G1191" s="563"/>
      <c r="H1191" s="563"/>
      <c r="I1191" s="563"/>
      <c r="J1191" s="563"/>
      <c r="K1191" s="563"/>
      <c r="L1191" s="563"/>
      <c r="M1191" s="578"/>
      <c r="N1191" s="563"/>
      <c r="O1191" s="563"/>
      <c r="P1191" s="563"/>
    </row>
    <row r="1192" spans="3:16" x14ac:dyDescent="0.2">
      <c r="C1192" s="563"/>
      <c r="D1192" s="563"/>
      <c r="E1192" s="563"/>
      <c r="F1192" s="563"/>
      <c r="G1192" s="563"/>
      <c r="H1192" s="563"/>
      <c r="I1192" s="563"/>
      <c r="J1192" s="563"/>
      <c r="K1192" s="563"/>
      <c r="L1192" s="563"/>
      <c r="M1192" s="578"/>
      <c r="N1192" s="563"/>
      <c r="O1192" s="563"/>
      <c r="P1192" s="563"/>
    </row>
    <row r="1193" spans="3:16" x14ac:dyDescent="0.2">
      <c r="C1193" s="563"/>
      <c r="D1193" s="563"/>
      <c r="E1193" s="563"/>
      <c r="F1193" s="563"/>
      <c r="G1193" s="563"/>
      <c r="H1193" s="563"/>
      <c r="I1193" s="563"/>
      <c r="J1193" s="563"/>
      <c r="K1193" s="563"/>
      <c r="L1193" s="563"/>
      <c r="M1193" s="578"/>
      <c r="N1193" s="563"/>
      <c r="O1193" s="563"/>
      <c r="P1193" s="563"/>
    </row>
    <row r="1194" spans="3:16" x14ac:dyDescent="0.2">
      <c r="C1194" s="563"/>
      <c r="D1194" s="563"/>
      <c r="E1194" s="563"/>
      <c r="F1194" s="563"/>
      <c r="G1194" s="563"/>
      <c r="H1194" s="563"/>
      <c r="I1194" s="563"/>
      <c r="J1194" s="563"/>
      <c r="K1194" s="563"/>
      <c r="L1194" s="563"/>
      <c r="M1194" s="578"/>
      <c r="N1194" s="563"/>
      <c r="O1194" s="563"/>
      <c r="P1194" s="563"/>
    </row>
    <row r="1195" spans="3:16" x14ac:dyDescent="0.2">
      <c r="C1195" s="563"/>
      <c r="D1195" s="563"/>
      <c r="E1195" s="563"/>
      <c r="F1195" s="563"/>
      <c r="G1195" s="563"/>
      <c r="H1195" s="563"/>
      <c r="I1195" s="563"/>
      <c r="J1195" s="563"/>
      <c r="K1195" s="563"/>
      <c r="L1195" s="563"/>
      <c r="M1195" s="578"/>
      <c r="N1195" s="563"/>
      <c r="O1195" s="563"/>
      <c r="P1195" s="563"/>
    </row>
    <row r="1196" spans="3:16" x14ac:dyDescent="0.2">
      <c r="C1196" s="563"/>
      <c r="D1196" s="563"/>
      <c r="E1196" s="563"/>
      <c r="F1196" s="563"/>
      <c r="G1196" s="563"/>
      <c r="H1196" s="563"/>
      <c r="I1196" s="563"/>
      <c r="J1196" s="563"/>
      <c r="K1196" s="563"/>
      <c r="L1196" s="563"/>
      <c r="M1196" s="578"/>
      <c r="N1196" s="563"/>
      <c r="O1196" s="563"/>
      <c r="P1196" s="563"/>
    </row>
    <row r="1197" spans="3:16" x14ac:dyDescent="0.2">
      <c r="C1197" s="563"/>
      <c r="D1197" s="563"/>
      <c r="E1197" s="563"/>
      <c r="F1197" s="563"/>
      <c r="G1197" s="563"/>
      <c r="H1197" s="563"/>
      <c r="I1197" s="563"/>
      <c r="J1197" s="563"/>
      <c r="K1197" s="563"/>
      <c r="L1197" s="563"/>
      <c r="M1197" s="578"/>
      <c r="N1197" s="563"/>
      <c r="O1197" s="563"/>
      <c r="P1197" s="563"/>
    </row>
  </sheetData>
  <mergeCells count="11">
    <mergeCell ref="A383:B383"/>
    <mergeCell ref="A1:L1"/>
    <mergeCell ref="A115:B115"/>
    <mergeCell ref="A332:B332"/>
    <mergeCell ref="A157:B157"/>
    <mergeCell ref="A343:B343"/>
    <mergeCell ref="A126:B126"/>
    <mergeCell ref="A4:B4"/>
    <mergeCell ref="A164:B164"/>
    <mergeCell ref="A337:B337"/>
    <mergeCell ref="A109:C109"/>
  </mergeCells>
  <phoneticPr fontId="3" type="noConversion"/>
  <pageMargins left="0.25" right="0.25" top="0.75" bottom="0.75" header="0.3" footer="0.3"/>
  <pageSetup paperSize="9" scale="10" orientation="landscape" r:id="rId1"/>
  <headerFooter alignWithMargins="0">
    <oddHeader>&amp;A</oddHeader>
  </headerFooter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D67AA-C086-4039-88D6-94354E32CC58}">
  <dimension ref="A1:I14"/>
  <sheetViews>
    <sheetView workbookViewId="0">
      <selection activeCell="I7" sqref="I7"/>
    </sheetView>
  </sheetViews>
  <sheetFormatPr defaultRowHeight="12.75" x14ac:dyDescent="0.2"/>
  <cols>
    <col min="6" max="6" width="31.85546875" customWidth="1"/>
    <col min="7" max="7" width="12.7109375" bestFit="1" customWidth="1"/>
    <col min="8" max="8" width="13.85546875" bestFit="1" customWidth="1"/>
    <col min="9" max="9" width="12.5703125" bestFit="1" customWidth="1"/>
  </cols>
  <sheetData>
    <row r="1" spans="1:9" ht="16.5" thickBot="1" x14ac:dyDescent="0.3">
      <c r="A1" s="2710" t="s">
        <v>553</v>
      </c>
      <c r="B1" s="2711"/>
      <c r="C1" s="2711"/>
      <c r="D1" s="2711"/>
      <c r="E1" s="2711"/>
      <c r="F1" s="2711"/>
      <c r="G1" s="2711"/>
      <c r="H1" s="2711"/>
      <c r="I1" s="2712"/>
    </row>
    <row r="2" spans="1:9" ht="16.5" thickBot="1" x14ac:dyDescent="0.3">
      <c r="A2" s="131"/>
      <c r="B2" s="73"/>
      <c r="C2" s="73"/>
      <c r="D2" s="74"/>
      <c r="E2" s="73"/>
      <c r="F2" s="86"/>
      <c r="G2" s="75"/>
      <c r="H2" s="75"/>
      <c r="I2" s="132"/>
    </row>
    <row r="3" spans="1:9" ht="15" customHeight="1" thickBot="1" x14ac:dyDescent="0.3">
      <c r="A3" s="76"/>
      <c r="B3" s="2280" t="s">
        <v>4</v>
      </c>
      <c r="C3" s="2280"/>
      <c r="D3" s="385"/>
      <c r="E3" s="388"/>
      <c r="F3" s="70"/>
      <c r="G3" s="2280" t="s">
        <v>84</v>
      </c>
      <c r="H3" s="2280"/>
      <c r="I3" s="77"/>
    </row>
    <row r="4" spans="1:9" ht="15" customHeight="1" x14ac:dyDescent="0.25">
      <c r="A4" s="80"/>
      <c r="B4" s="81"/>
      <c r="C4" s="81"/>
      <c r="D4" s="386"/>
      <c r="E4" s="389"/>
      <c r="F4" s="85"/>
      <c r="G4" s="81"/>
      <c r="H4" s="299"/>
      <c r="I4" s="41"/>
    </row>
    <row r="5" spans="1:9" ht="15" customHeight="1" x14ac:dyDescent="0.25">
      <c r="A5" s="84"/>
      <c r="B5" s="294" t="s">
        <v>333</v>
      </c>
      <c r="C5" s="294"/>
      <c r="D5" s="294"/>
      <c r="E5" s="390"/>
      <c r="F5" s="160"/>
      <c r="G5" s="294" t="s">
        <v>333</v>
      </c>
      <c r="H5" s="294" t="s">
        <v>614</v>
      </c>
      <c r="I5" s="295" t="s">
        <v>323</v>
      </c>
    </row>
    <row r="6" spans="1:9" ht="15" customHeight="1" x14ac:dyDescent="0.25">
      <c r="A6" s="130"/>
      <c r="B6" s="170"/>
      <c r="C6" s="170"/>
      <c r="D6" s="387"/>
      <c r="E6" s="390"/>
      <c r="F6" s="369" t="s">
        <v>1229</v>
      </c>
      <c r="G6" s="625"/>
      <c r="H6" s="625">
        <v>75819</v>
      </c>
      <c r="I6" s="296">
        <v>75819</v>
      </c>
    </row>
    <row r="7" spans="1:9" ht="15" customHeight="1" x14ac:dyDescent="0.25">
      <c r="A7" s="130"/>
      <c r="B7" s="169"/>
      <c r="C7" s="169"/>
      <c r="D7" s="371"/>
      <c r="E7" s="390"/>
      <c r="F7" s="369"/>
      <c r="G7" s="625"/>
      <c r="H7" s="625"/>
      <c r="I7" s="296"/>
    </row>
    <row r="8" spans="1:9" ht="15" customHeight="1" thickBot="1" x14ac:dyDescent="0.3">
      <c r="A8" s="204"/>
      <c r="B8" s="169"/>
      <c r="C8" s="169"/>
      <c r="D8" s="371"/>
      <c r="E8" s="390"/>
      <c r="F8" s="356"/>
      <c r="G8" s="626"/>
      <c r="H8" s="626"/>
      <c r="I8" s="352"/>
    </row>
    <row r="9" spans="1:9" ht="15" customHeight="1" thickBot="1" x14ac:dyDescent="0.3">
      <c r="A9" s="78" t="s">
        <v>33</v>
      </c>
      <c r="B9" s="298">
        <f>SUM(B6:B7)</f>
        <v>0</v>
      </c>
      <c r="C9" s="166">
        <f>SUM(C6:C7)</f>
        <v>0</v>
      </c>
      <c r="D9" s="298"/>
      <c r="E9" s="391"/>
      <c r="F9" s="167"/>
      <c r="G9" s="627">
        <f>SUM(G6:G7)</f>
        <v>0</v>
      </c>
      <c r="H9" s="329">
        <f>SUM(H6:H8)</f>
        <v>75819</v>
      </c>
      <c r="I9" s="161">
        <f>SUM(I6:I8)</f>
        <v>75819</v>
      </c>
    </row>
    <row r="10" spans="1:9" ht="15" customHeight="1" thickBot="1" x14ac:dyDescent="0.3">
      <c r="A10" s="167" t="s">
        <v>334</v>
      </c>
      <c r="B10" s="203"/>
      <c r="C10" s="167"/>
      <c r="D10" s="168"/>
      <c r="E10" s="168"/>
      <c r="F10" s="302"/>
      <c r="G10" s="627">
        <f>SUM(G9+B9)</f>
        <v>0</v>
      </c>
      <c r="H10" s="329">
        <f>H9</f>
        <v>75819</v>
      </c>
      <c r="I10" s="162">
        <f>I9</f>
        <v>75819</v>
      </c>
    </row>
    <row r="11" spans="1:9" ht="15" customHeight="1" thickBot="1" x14ac:dyDescent="0.3">
      <c r="A11" s="167" t="s">
        <v>335</v>
      </c>
      <c r="B11" s="203"/>
      <c r="C11" s="167"/>
      <c r="D11" s="168"/>
      <c r="E11" s="168"/>
      <c r="F11" s="302"/>
      <c r="G11" s="628"/>
      <c r="H11" s="329">
        <f>SUM(H9+C9)</f>
        <v>75819</v>
      </c>
      <c r="I11" s="162">
        <f>SUM(C9+H9)</f>
        <v>75819</v>
      </c>
    </row>
    <row r="12" spans="1:9" ht="15" customHeight="1" thickBot="1" x14ac:dyDescent="0.3">
      <c r="A12" s="487" t="s">
        <v>393</v>
      </c>
      <c r="B12" s="488"/>
      <c r="C12" s="487"/>
      <c r="D12" s="489"/>
      <c r="E12" s="489"/>
      <c r="F12" s="489"/>
      <c r="G12" s="629"/>
      <c r="H12" s="497"/>
      <c r="I12" s="1971">
        <f>SUM(D9+I9)</f>
        <v>75819</v>
      </c>
    </row>
    <row r="13" spans="1:9" ht="15" customHeight="1" thickBot="1" x14ac:dyDescent="0.3">
      <c r="A13" s="2279"/>
      <c r="B13" s="2279"/>
      <c r="C13" s="2279"/>
      <c r="D13" s="28"/>
      <c r="E13" s="29"/>
      <c r="F13" s="29"/>
      <c r="G13" s="630"/>
      <c r="H13" s="2279"/>
      <c r="I13" s="392">
        <f>SUM(I12/I11)</f>
        <v>1</v>
      </c>
    </row>
    <row r="14" spans="1:9" ht="15" customHeight="1" x14ac:dyDescent="0.2"/>
  </sheetData>
  <mergeCells count="1">
    <mergeCell ref="A1:I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I115"/>
  <sheetViews>
    <sheetView topLeftCell="A85" workbookViewId="0">
      <selection sqref="A1:G1"/>
    </sheetView>
  </sheetViews>
  <sheetFormatPr defaultRowHeight="12.75" x14ac:dyDescent="0.2"/>
  <cols>
    <col min="1" max="1" width="35.85546875" customWidth="1"/>
    <col min="2" max="2" width="22" customWidth="1"/>
    <col min="3" max="3" width="21" customWidth="1"/>
    <col min="4" max="4" width="18.28515625" customWidth="1"/>
    <col min="5" max="5" width="37.7109375" customWidth="1"/>
    <col min="6" max="6" width="14.5703125" bestFit="1" customWidth="1"/>
    <col min="7" max="7" width="19" customWidth="1"/>
    <col min="8" max="8" width="19.140625" customWidth="1"/>
    <col min="9" max="9" width="11.5703125" customWidth="1"/>
  </cols>
  <sheetData>
    <row r="1" spans="1:9" ht="37.5" customHeight="1" thickBot="1" x14ac:dyDescent="0.3">
      <c r="A1" s="2687" t="s">
        <v>554</v>
      </c>
      <c r="B1" s="2688"/>
      <c r="C1" s="2688"/>
      <c r="D1" s="2688"/>
      <c r="E1" s="2688"/>
      <c r="F1" s="2688"/>
      <c r="G1" s="2688"/>
      <c r="H1" s="239"/>
      <c r="I1" s="239"/>
    </row>
    <row r="2" spans="1:9" ht="18.75" customHeight="1" thickBot="1" x14ac:dyDescent="0.25">
      <c r="A2" s="283"/>
      <c r="B2" s="2081" t="s">
        <v>324</v>
      </c>
      <c r="C2" s="2081" t="s">
        <v>325</v>
      </c>
      <c r="D2" s="2081" t="s">
        <v>323</v>
      </c>
      <c r="E2" s="364"/>
      <c r="F2" s="2081" t="s">
        <v>324</v>
      </c>
      <c r="G2" s="2081" t="s">
        <v>325</v>
      </c>
      <c r="H2" s="2081" t="s">
        <v>323</v>
      </c>
    </row>
    <row r="3" spans="1:9" x14ac:dyDescent="0.2">
      <c r="A3" s="2689" t="s">
        <v>30</v>
      </c>
      <c r="B3" s="2690"/>
      <c r="C3" s="278"/>
      <c r="D3" s="278"/>
      <c r="E3" s="2691" t="s">
        <v>99</v>
      </c>
      <c r="F3" s="2815"/>
      <c r="G3" s="2692"/>
      <c r="H3" s="281"/>
    </row>
    <row r="4" spans="1:9" ht="13.5" thickBot="1" x14ac:dyDescent="0.25">
      <c r="A4" s="2816" t="s">
        <v>165</v>
      </c>
      <c r="B4" s="2817"/>
      <c r="C4" s="411"/>
      <c r="D4" s="411"/>
      <c r="E4" s="2818" t="s">
        <v>165</v>
      </c>
      <c r="F4" s="2818"/>
      <c r="G4" s="2819"/>
      <c r="H4" s="280"/>
    </row>
    <row r="5" spans="1:9" x14ac:dyDescent="0.2">
      <c r="A5" s="217"/>
      <c r="B5" s="288"/>
      <c r="C5" s="2049"/>
      <c r="D5" s="2055"/>
      <c r="E5" s="215" t="s">
        <v>8</v>
      </c>
      <c r="F5" s="1047">
        <f>SUM('13.sz.melléklet'!C27)</f>
        <v>90972000</v>
      </c>
      <c r="G5" s="2065">
        <f>SUM('13.sz.melléklet'!C28)</f>
        <v>101643800</v>
      </c>
      <c r="H5" s="2049">
        <f>SUM('13.sz.melléklet'!C29)</f>
        <v>91913751</v>
      </c>
    </row>
    <row r="6" spans="1:9" x14ac:dyDescent="0.2">
      <c r="A6" s="34" t="s">
        <v>155</v>
      </c>
      <c r="B6" s="620">
        <f>SUM('13.sz.melléklet'!C50)</f>
        <v>0</v>
      </c>
      <c r="C6" s="2038">
        <f>SUM('13.sz.melléklet'!C51)</f>
        <v>0</v>
      </c>
      <c r="D6" s="2050">
        <f>SUM('13.sz.melléklet'!C52)</f>
        <v>0</v>
      </c>
      <c r="E6" s="210" t="s">
        <v>290</v>
      </c>
      <c r="F6" s="1050">
        <f>SUM('13.sz.melléklet'!D27)</f>
        <v>17862000</v>
      </c>
      <c r="G6" s="2066">
        <f>SUM('13.sz.melléklet'!D28)</f>
        <v>19624016</v>
      </c>
      <c r="H6" s="2038">
        <f>SUM('13.sz.melléklet'!D29)</f>
        <v>15798844</v>
      </c>
    </row>
    <row r="7" spans="1:9" x14ac:dyDescent="0.2">
      <c r="A7" s="34" t="s">
        <v>288</v>
      </c>
      <c r="B7" s="620">
        <f>SUM('13.sz.melléklet'!D50)</f>
        <v>10180000</v>
      </c>
      <c r="C7" s="2038">
        <f>SUM('13.sz.melléklet'!D51)</f>
        <v>10180000</v>
      </c>
      <c r="D7" s="2050">
        <f>SUM('13.sz.melléklet'!D52)</f>
        <v>7407597</v>
      </c>
      <c r="E7" s="210" t="s">
        <v>18</v>
      </c>
      <c r="F7" s="1050">
        <f>SUM('13.sz.melléklet'!E27)</f>
        <v>35548000</v>
      </c>
      <c r="G7" s="2066">
        <f>SUM('13.sz.melléklet'!E28)</f>
        <v>35548000</v>
      </c>
      <c r="H7" s="2038">
        <f>SUM('13.sz.melléklet'!E29)</f>
        <v>21003541</v>
      </c>
    </row>
    <row r="8" spans="1:9" x14ac:dyDescent="0.2">
      <c r="A8" s="372" t="s">
        <v>399</v>
      </c>
      <c r="B8" s="620"/>
      <c r="C8" s="2038">
        <f>SUM('13.sz.melléklet'!F51)</f>
        <v>0</v>
      </c>
      <c r="D8" s="2050">
        <f>SUM('13.sz.melléklet'!F52)</f>
        <v>400610</v>
      </c>
      <c r="E8" s="210" t="s">
        <v>291</v>
      </c>
      <c r="F8" s="1050"/>
      <c r="G8" s="2066"/>
      <c r="H8" s="2038"/>
    </row>
    <row r="9" spans="1:9" ht="13.5" thickBot="1" x14ac:dyDescent="0.25">
      <c r="A9" s="211"/>
      <c r="B9" s="998"/>
      <c r="C9" s="2044"/>
      <c r="D9" s="2051"/>
      <c r="E9" s="210" t="s">
        <v>199</v>
      </c>
      <c r="F9" s="1050"/>
      <c r="G9" s="2066"/>
      <c r="H9" s="2044"/>
    </row>
    <row r="10" spans="1:9" ht="13.5" thickBot="1" x14ac:dyDescent="0.25">
      <c r="A10" s="212" t="s">
        <v>166</v>
      </c>
      <c r="B10" s="999">
        <f>SUM(B6:B9)</f>
        <v>10180000</v>
      </c>
      <c r="C10" s="2042">
        <f>SUM(C6:C9)</f>
        <v>10180000</v>
      </c>
      <c r="D10" s="2047">
        <f>SUM(D5:D9)</f>
        <v>7808207</v>
      </c>
      <c r="E10" s="221" t="s">
        <v>169</v>
      </c>
      <c r="F10" s="261">
        <f>SUM(F5:F9)</f>
        <v>144382000</v>
      </c>
      <c r="G10" s="2067">
        <f>SUM(G5:G9)</f>
        <v>156815816</v>
      </c>
      <c r="H10" s="2068">
        <f>SUM(H5:H9)</f>
        <v>128716136</v>
      </c>
    </row>
    <row r="11" spans="1:9" x14ac:dyDescent="0.2">
      <c r="A11" s="37" t="s">
        <v>78</v>
      </c>
      <c r="B11" s="1000"/>
      <c r="C11" s="2049"/>
      <c r="D11" s="2055"/>
      <c r="E11" s="215" t="s">
        <v>170</v>
      </c>
      <c r="F11" s="1047">
        <f>SUM('13.a.sz. melléklet'!D11)</f>
        <v>0</v>
      </c>
      <c r="G11" s="2065">
        <f>SUM('13.a.sz. melléklet'!E11)</f>
        <v>0</v>
      </c>
      <c r="H11" s="2049"/>
    </row>
    <row r="12" spans="1:9" x14ac:dyDescent="0.2">
      <c r="A12" s="34" t="s">
        <v>289</v>
      </c>
      <c r="B12" s="620"/>
      <c r="C12" s="2038"/>
      <c r="D12" s="2050"/>
      <c r="E12" s="210" t="s">
        <v>292</v>
      </c>
      <c r="F12" s="1050">
        <f>SUM('13.a.sz. melléklet'!I11)</f>
        <v>5700000</v>
      </c>
      <c r="G12" s="2066">
        <f>SUM('13.a.sz. melléklet'!J11)</f>
        <v>5700000</v>
      </c>
      <c r="H12" s="2038">
        <f>SUM('13.sz.melléklet'!F29)</f>
        <v>1848338</v>
      </c>
    </row>
    <row r="13" spans="1:9" ht="13.5" thickBot="1" x14ac:dyDescent="0.25">
      <c r="A13" s="248"/>
      <c r="B13" s="1001"/>
      <c r="C13" s="2044"/>
      <c r="D13" s="2051"/>
      <c r="E13" s="214" t="s">
        <v>274</v>
      </c>
      <c r="F13" s="1051"/>
      <c r="G13" s="2069"/>
      <c r="H13" s="2044"/>
    </row>
    <row r="14" spans="1:9" ht="13.5" thickBot="1" x14ac:dyDescent="0.25">
      <c r="A14" s="212" t="s">
        <v>12</v>
      </c>
      <c r="B14" s="621">
        <f>SUM(B11:B12)</f>
        <v>0</v>
      </c>
      <c r="C14" s="2056">
        <f>SUM(C12:C13)</f>
        <v>0</v>
      </c>
      <c r="D14" s="2057">
        <f>SUM(D12:D13)</f>
        <v>0</v>
      </c>
      <c r="E14" s="221" t="s">
        <v>171</v>
      </c>
      <c r="F14" s="261">
        <f>SUM(F11:F13)</f>
        <v>5700000</v>
      </c>
      <c r="G14" s="2067">
        <f>SUM(G11:G13)</f>
        <v>5700000</v>
      </c>
      <c r="H14" s="2068">
        <f>SUM(H11:H13)</f>
        <v>1848338</v>
      </c>
    </row>
    <row r="15" spans="1:9" x14ac:dyDescent="0.2">
      <c r="A15" s="584" t="s">
        <v>378</v>
      </c>
      <c r="B15" s="1001"/>
      <c r="C15" s="2049">
        <f>SUM('13.sz.melléklet'!G47)</f>
        <v>128789</v>
      </c>
      <c r="D15" s="2055">
        <f>'13.sz.melléklet'!G48</f>
        <v>128789</v>
      </c>
      <c r="E15" s="436"/>
      <c r="F15" s="1052"/>
      <c r="G15" s="2070"/>
      <c r="H15" s="2049"/>
    </row>
    <row r="16" spans="1:9" ht="13.5" thickBot="1" x14ac:dyDescent="0.25">
      <c r="A16" s="211" t="s">
        <v>167</v>
      </c>
      <c r="B16" s="998">
        <f>SUM('13.sz.melléklet'!E50)</f>
        <v>139902000</v>
      </c>
      <c r="C16" s="2044">
        <f>SUM('13.sz.melléklet'!E51)</f>
        <v>152207027</v>
      </c>
      <c r="D16" s="2051">
        <f>SUM('13.sz.melléklet'!E52)</f>
        <v>125075368</v>
      </c>
      <c r="E16" s="437"/>
      <c r="F16" s="306"/>
      <c r="G16" s="2071"/>
      <c r="H16" s="2044"/>
    </row>
    <row r="17" spans="1:8" ht="13.5" thickBot="1" x14ac:dyDescent="0.25">
      <c r="A17" s="212" t="s">
        <v>293</v>
      </c>
      <c r="B17" s="999">
        <f>SUM(B16:B16)</f>
        <v>139902000</v>
      </c>
      <c r="C17" s="2042">
        <f>SUM(C16+C15)</f>
        <v>152335816</v>
      </c>
      <c r="D17" s="2042">
        <f>SUM(D15:D16)</f>
        <v>125204157</v>
      </c>
      <c r="E17" s="221" t="s">
        <v>102</v>
      </c>
      <c r="F17" s="261">
        <f>SUM(F15:F16)</f>
        <v>0</v>
      </c>
      <c r="G17" s="2067">
        <f>SUM(G16)</f>
        <v>0</v>
      </c>
      <c r="H17" s="2068">
        <f>SUM(H15:H16)</f>
        <v>0</v>
      </c>
    </row>
    <row r="18" spans="1:8" ht="13.5" thickBot="1" x14ac:dyDescent="0.25">
      <c r="B18" s="630"/>
      <c r="C18" s="2058"/>
      <c r="D18" s="2045"/>
      <c r="F18" s="630"/>
      <c r="G18" s="2072"/>
      <c r="H18" s="2073"/>
    </row>
    <row r="19" spans="1:8" ht="13.5" thickBot="1" x14ac:dyDescent="0.25">
      <c r="A19" s="212"/>
      <c r="B19" s="999"/>
      <c r="C19" s="2042"/>
      <c r="D19" s="2042"/>
      <c r="E19" s="221"/>
      <c r="F19" s="261"/>
      <c r="G19" s="2067"/>
      <c r="H19" s="2073"/>
    </row>
    <row r="20" spans="1:8" ht="13.5" thickBot="1" x14ac:dyDescent="0.25">
      <c r="A20" s="212" t="s">
        <v>168</v>
      </c>
      <c r="B20" s="999">
        <f>B10+B14+B17</f>
        <v>150082000</v>
      </c>
      <c r="C20" s="2042">
        <f>SUM(C17+C14+C10)</f>
        <v>162515816</v>
      </c>
      <c r="D20" s="2042">
        <f>SUM(D10+D17)</f>
        <v>133012364</v>
      </c>
      <c r="E20" s="221" t="s">
        <v>176</v>
      </c>
      <c r="F20" s="261">
        <f>SUM(+F14+F10)</f>
        <v>150082000</v>
      </c>
      <c r="G20" s="2067">
        <f>SUM(G10+G14+G17)</f>
        <v>162515816</v>
      </c>
      <c r="H20" s="2068">
        <f>SUM(H10+H14+H17)</f>
        <v>130564474</v>
      </c>
    </row>
    <row r="21" spans="1:8" ht="13.5" thickBot="1" x14ac:dyDescent="0.25">
      <c r="A21" s="118"/>
      <c r="B21" s="1049"/>
      <c r="C21" s="2047"/>
      <c r="D21" s="2047"/>
      <c r="E21" s="223"/>
      <c r="F21" s="1053"/>
      <c r="G21" s="2074"/>
      <c r="H21" s="2075"/>
    </row>
    <row r="22" spans="1:8" ht="13.5" thickBot="1" x14ac:dyDescent="0.25">
      <c r="A22" s="2805" t="s">
        <v>35</v>
      </c>
      <c r="B22" s="2806"/>
      <c r="C22" s="2059"/>
      <c r="D22" s="2059"/>
      <c r="E22" s="2807" t="s">
        <v>35</v>
      </c>
      <c r="F22" s="2807"/>
      <c r="G22" s="2808"/>
      <c r="H22" s="2080"/>
    </row>
    <row r="23" spans="1:8" ht="13.5" thickBot="1" x14ac:dyDescent="0.25">
      <c r="A23" s="217"/>
      <c r="B23" s="218"/>
      <c r="C23" s="2045"/>
      <c r="D23" s="2045"/>
      <c r="E23" s="216"/>
      <c r="G23" s="250"/>
      <c r="H23" s="282"/>
    </row>
    <row r="24" spans="1:8" x14ac:dyDescent="0.2">
      <c r="A24" s="217"/>
      <c r="B24" s="218"/>
      <c r="C24" s="2049"/>
      <c r="D24" s="2055"/>
      <c r="E24" s="438" t="s">
        <v>8</v>
      </c>
      <c r="F24" s="1054">
        <f>SUM('14.sz.melléklet'!C23)</f>
        <v>113827000</v>
      </c>
      <c r="G24" s="2076">
        <f>SUM('14.sz.melléklet'!C24)</f>
        <v>127917391</v>
      </c>
      <c r="H24" s="2049">
        <f>SUM('14.sz.melléklet'!C25)</f>
        <v>117079527</v>
      </c>
    </row>
    <row r="25" spans="1:8" x14ac:dyDescent="0.2">
      <c r="A25" s="34" t="s">
        <v>155</v>
      </c>
      <c r="B25" s="620"/>
      <c r="C25" s="2038"/>
      <c r="D25" s="2050"/>
      <c r="E25" s="210" t="s">
        <v>290</v>
      </c>
      <c r="F25" s="113">
        <f>SUM('14.sz.melléklet'!D23)</f>
        <v>20909000</v>
      </c>
      <c r="G25" s="2066">
        <f>SUM('14.sz.melléklet'!D24)</f>
        <v>25226184</v>
      </c>
      <c r="H25" s="2038">
        <f>SUM('14.sz.melléklet'!D25)</f>
        <v>22976416</v>
      </c>
    </row>
    <row r="26" spans="1:8" ht="13.5" thickBot="1" x14ac:dyDescent="0.25">
      <c r="A26" s="34" t="s">
        <v>288</v>
      </c>
      <c r="B26" s="620">
        <f>SUM('14.sz.melléklet'!C46)</f>
        <v>4158000</v>
      </c>
      <c r="C26" s="2038">
        <f>SUM('14.sz.melléklet'!C47)</f>
        <v>4158000</v>
      </c>
      <c r="D26" s="2050">
        <f>SUM('14.sz.melléklet'!C48)</f>
        <v>6615887</v>
      </c>
      <c r="E26" s="210" t="s">
        <v>18</v>
      </c>
      <c r="F26" s="113">
        <f>SUM('14.sz.melléklet'!E23)</f>
        <v>51589000</v>
      </c>
      <c r="G26" s="2066">
        <f>SUM('14.sz.melléklet'!E24)</f>
        <v>51589000</v>
      </c>
      <c r="H26" s="2044">
        <f>SUM('14.sz.melléklet'!E25)</f>
        <v>35867078</v>
      </c>
    </row>
    <row r="27" spans="1:8" x14ac:dyDescent="0.2">
      <c r="A27" s="372" t="s">
        <v>400</v>
      </c>
      <c r="B27" s="620"/>
      <c r="C27" s="2038"/>
      <c r="D27" s="2050">
        <f>SUM('14.sz.melléklet'!D48)</f>
        <v>0</v>
      </c>
      <c r="E27" s="210" t="s">
        <v>291</v>
      </c>
      <c r="F27" s="1050"/>
      <c r="G27" s="2066"/>
      <c r="H27" s="2037"/>
    </row>
    <row r="28" spans="1:8" ht="13.5" thickBot="1" x14ac:dyDescent="0.25">
      <c r="A28" s="211"/>
      <c r="B28" s="998"/>
      <c r="C28" s="2044"/>
      <c r="D28" s="2051"/>
      <c r="E28" s="210" t="s">
        <v>199</v>
      </c>
      <c r="F28" s="1050"/>
      <c r="G28" s="2066"/>
      <c r="H28" s="2039"/>
    </row>
    <row r="29" spans="1:8" ht="13.5" thickBot="1" x14ac:dyDescent="0.25">
      <c r="A29" s="212" t="s">
        <v>166</v>
      </c>
      <c r="B29" s="999">
        <f>SUM(B25:B28)</f>
        <v>4158000</v>
      </c>
      <c r="C29" s="2042">
        <f>SUM(C26:C28)</f>
        <v>4158000</v>
      </c>
      <c r="D29" s="2047">
        <f>SUM(D26:D28)</f>
        <v>6615887</v>
      </c>
      <c r="E29" s="221" t="s">
        <v>169</v>
      </c>
      <c r="F29" s="261">
        <f>SUM(F24:F28)</f>
        <v>186325000</v>
      </c>
      <c r="G29" s="2067">
        <f>SUM(G24:G28)</f>
        <v>204732575</v>
      </c>
      <c r="H29" s="2068">
        <f>SUM(H24:H28)</f>
        <v>175923021</v>
      </c>
    </row>
    <row r="30" spans="1:8" x14ac:dyDescent="0.2">
      <c r="A30" s="37" t="s">
        <v>78</v>
      </c>
      <c r="B30" s="1000"/>
      <c r="C30" s="2049"/>
      <c r="D30" s="2055"/>
      <c r="E30" s="215" t="s">
        <v>170</v>
      </c>
      <c r="F30" s="1047">
        <f>SUM('14.a.sz. melléklet'!D20)</f>
        <v>0</v>
      </c>
      <c r="G30" s="2065">
        <f>SUM('14.a.sz. melléklet'!E20)</f>
        <v>0</v>
      </c>
      <c r="H30" s="2037"/>
    </row>
    <row r="31" spans="1:8" x14ac:dyDescent="0.2">
      <c r="A31" s="34" t="s">
        <v>289</v>
      </c>
      <c r="B31" s="620"/>
      <c r="C31" s="2038"/>
      <c r="D31" s="2050"/>
      <c r="E31" s="210" t="s">
        <v>292</v>
      </c>
      <c r="F31" s="1050">
        <f>SUM('14.a.sz. melléklet'!H20)</f>
        <v>3663000</v>
      </c>
      <c r="G31" s="2066">
        <f>SUM('14.a.sz. melléklet'!I20)</f>
        <v>3663000</v>
      </c>
      <c r="H31" s="2038">
        <f>SUM('14.sz.melléklet'!F25)</f>
        <v>2728547</v>
      </c>
    </row>
    <row r="32" spans="1:8" ht="13.5" thickBot="1" x14ac:dyDescent="0.25">
      <c r="A32" s="248"/>
      <c r="B32" s="1001"/>
      <c r="C32" s="2044"/>
      <c r="D32" s="2051"/>
      <c r="E32" s="214" t="s">
        <v>274</v>
      </c>
      <c r="F32" s="1051"/>
      <c r="G32" s="2069"/>
      <c r="H32" s="2039"/>
    </row>
    <row r="33" spans="1:8" ht="13.5" thickBot="1" x14ac:dyDescent="0.25">
      <c r="A33" s="212" t="s">
        <v>12</v>
      </c>
      <c r="B33" s="621">
        <f>SUM(B30:B31)</f>
        <v>0</v>
      </c>
      <c r="C33" s="2056">
        <f>SUM(C31:C32)</f>
        <v>0</v>
      </c>
      <c r="D33" s="2057">
        <f>SUM(D32)</f>
        <v>0</v>
      </c>
      <c r="E33" s="221" t="s">
        <v>171</v>
      </c>
      <c r="F33" s="261">
        <f>SUM(F30:F32)</f>
        <v>3663000</v>
      </c>
      <c r="G33" s="2067">
        <f>SUM(G30:G32)</f>
        <v>3663000</v>
      </c>
      <c r="H33" s="2068">
        <f>SUM(H30:H32)</f>
        <v>2728547</v>
      </c>
    </row>
    <row r="34" spans="1:8" x14ac:dyDescent="0.2">
      <c r="A34" s="366" t="s">
        <v>358</v>
      </c>
      <c r="B34" s="1001"/>
      <c r="C34" s="2049">
        <f>'14.sz.melléklet'!F47</f>
        <v>245012</v>
      </c>
      <c r="D34" s="2055">
        <f>'14.sz.melléklet'!F48</f>
        <v>245012</v>
      </c>
      <c r="E34" s="436"/>
      <c r="F34" s="1052"/>
      <c r="G34" s="2070"/>
      <c r="H34" s="2037"/>
    </row>
    <row r="35" spans="1:8" ht="13.5" thickBot="1" x14ac:dyDescent="0.25">
      <c r="A35" s="211" t="s">
        <v>167</v>
      </c>
      <c r="B35" s="998">
        <f>SUM('14.sz.melléklet'!E46)</f>
        <v>185830000</v>
      </c>
      <c r="C35" s="2044">
        <f>SUM('14.sz.melléklet'!D80)</f>
        <v>203992563</v>
      </c>
      <c r="D35" s="2051">
        <f>SUM('14.sz.melléklet'!E48)</f>
        <v>172002622</v>
      </c>
      <c r="E35" s="437"/>
      <c r="F35" s="306"/>
      <c r="G35" s="2071"/>
      <c r="H35" s="2039"/>
    </row>
    <row r="36" spans="1:8" ht="13.5" thickBot="1" x14ac:dyDescent="0.25">
      <c r="A36" s="212" t="s">
        <v>293</v>
      </c>
      <c r="B36" s="999">
        <f>SUM(B35:B35)</f>
        <v>185830000</v>
      </c>
      <c r="C36" s="2042">
        <f>SUM(C34:C35)</f>
        <v>204237575</v>
      </c>
      <c r="D36" s="2042">
        <f>SUM(D34:D35)</f>
        <v>172247634</v>
      </c>
      <c r="E36" s="221" t="s">
        <v>102</v>
      </c>
      <c r="F36" s="261">
        <f>SUM(F35)</f>
        <v>0</v>
      </c>
      <c r="G36" s="2067">
        <f>SUM(G35)</f>
        <v>0</v>
      </c>
      <c r="H36" s="2068">
        <f>SUM(H35)</f>
        <v>0</v>
      </c>
    </row>
    <row r="37" spans="1:8" ht="13.5" thickBot="1" x14ac:dyDescent="0.25">
      <c r="B37" s="630"/>
      <c r="C37" s="2045"/>
      <c r="D37" s="2045"/>
      <c r="F37" s="630"/>
      <c r="G37" s="2072"/>
      <c r="H37" s="2037"/>
    </row>
    <row r="38" spans="1:8" ht="13.5" thickBot="1" x14ac:dyDescent="0.25">
      <c r="A38" s="212"/>
      <c r="B38" s="999"/>
      <c r="C38" s="2042"/>
      <c r="D38" s="2042"/>
      <c r="E38" s="221"/>
      <c r="F38" s="261"/>
      <c r="G38" s="2067"/>
      <c r="H38" s="2039"/>
    </row>
    <row r="39" spans="1:8" ht="13.5" thickBot="1" x14ac:dyDescent="0.25">
      <c r="A39" s="212" t="s">
        <v>168</v>
      </c>
      <c r="B39" s="999">
        <f>B29+B33+B36</f>
        <v>189988000</v>
      </c>
      <c r="C39" s="2042">
        <f>SUM(C36+C33+C29)</f>
        <v>208395575</v>
      </c>
      <c r="D39" s="2042">
        <f>SUM(D29+D36)</f>
        <v>178863521</v>
      </c>
      <c r="E39" s="221" t="s">
        <v>176</v>
      </c>
      <c r="F39" s="261">
        <f>SUM(+F33+F29)</f>
        <v>189988000</v>
      </c>
      <c r="G39" s="2067">
        <f>G29+G33+G35+G36</f>
        <v>208395575</v>
      </c>
      <c r="H39" s="2068">
        <f>SUM(H29+H33+H36)</f>
        <v>178651568</v>
      </c>
    </row>
    <row r="40" spans="1:8" ht="13.5" thickBot="1" x14ac:dyDescent="0.25">
      <c r="A40" s="107"/>
      <c r="B40" s="224"/>
      <c r="C40" s="2042"/>
      <c r="D40" s="2042"/>
      <c r="E40" s="225"/>
      <c r="F40" s="225"/>
      <c r="G40" s="225"/>
      <c r="H40" s="282"/>
    </row>
    <row r="41" spans="1:8" ht="13.5" thickBot="1" x14ac:dyDescent="0.25">
      <c r="A41" s="2813" t="s">
        <v>600</v>
      </c>
      <c r="B41" s="2806"/>
      <c r="C41" s="2059"/>
      <c r="D41" s="2059"/>
      <c r="E41" s="2814" t="s">
        <v>600</v>
      </c>
      <c r="F41" s="2807"/>
      <c r="G41" s="2808"/>
      <c r="H41" s="2080"/>
    </row>
    <row r="42" spans="1:8" ht="13.5" thickBot="1" x14ac:dyDescent="0.25">
      <c r="A42" s="217"/>
      <c r="B42" s="218"/>
      <c r="C42" s="2045"/>
      <c r="D42" s="2045"/>
      <c r="E42" s="215"/>
      <c r="F42" s="8"/>
      <c r="G42" s="252"/>
      <c r="H42" s="281"/>
    </row>
    <row r="43" spans="1:8" x14ac:dyDescent="0.2">
      <c r="A43" s="217"/>
      <c r="B43" s="218"/>
      <c r="C43" s="2049"/>
      <c r="D43" s="2055"/>
      <c r="E43" s="215" t="s">
        <v>8</v>
      </c>
      <c r="F43" s="1047">
        <f>SUM('15.sz.melléklet'!C27)</f>
        <v>30096000</v>
      </c>
      <c r="G43" s="2065">
        <f>SUM('15.sz.melléklet'!C28)</f>
        <v>34832762</v>
      </c>
      <c r="H43" s="2038">
        <f>SUM('15.sz.melléklet'!C29)</f>
        <v>33472466</v>
      </c>
    </row>
    <row r="44" spans="1:8" x14ac:dyDescent="0.2">
      <c r="A44" s="34" t="s">
        <v>155</v>
      </c>
      <c r="B44" s="620"/>
      <c r="C44" s="2038"/>
      <c r="D44" s="2050"/>
      <c r="E44" s="210" t="s">
        <v>290</v>
      </c>
      <c r="F44" s="1050">
        <f>SUM('15.sz.melléklet'!D27)</f>
        <v>5759000</v>
      </c>
      <c r="G44" s="2066">
        <f>SUM('15.sz.melléklet'!D28)</f>
        <v>6529679</v>
      </c>
      <c r="H44" s="2038">
        <f>SUM('15.sz.melléklet'!D29)</f>
        <v>5995117</v>
      </c>
    </row>
    <row r="45" spans="1:8" x14ac:dyDescent="0.2">
      <c r="A45" s="34" t="s">
        <v>288</v>
      </c>
      <c r="B45" s="620">
        <f>SUM('15.sz.melléklet'!C46)</f>
        <v>6835000</v>
      </c>
      <c r="C45" s="2038">
        <f>SUM('15.sz.melléklet'!C47)</f>
        <v>6835000</v>
      </c>
      <c r="D45" s="2050">
        <f>SUM('15.sz.melléklet'!C48)</f>
        <v>3977145</v>
      </c>
      <c r="E45" s="210" t="s">
        <v>18</v>
      </c>
      <c r="F45" s="1050">
        <f>SUM('15.sz.melléklet'!E27)</f>
        <v>29454000</v>
      </c>
      <c r="G45" s="2066">
        <f>SUM('15.sz.melléklet'!E28)</f>
        <v>29496186</v>
      </c>
      <c r="H45" s="2038">
        <f>SUM('15.sz.melléklet'!E29)</f>
        <v>19252039</v>
      </c>
    </row>
    <row r="46" spans="1:8" x14ac:dyDescent="0.2">
      <c r="A46" s="372" t="s">
        <v>401</v>
      </c>
      <c r="B46" s="620">
        <f>SUM('15.sz.melléklet'!E46)</f>
        <v>1300000</v>
      </c>
      <c r="C46" s="2038">
        <f>'15.sz.melléklet'!E39</f>
        <v>1300000</v>
      </c>
      <c r="D46" s="2050">
        <f>SUM('15.sz.melléklet'!E48)</f>
        <v>400000</v>
      </c>
      <c r="E46" s="210" t="s">
        <v>291</v>
      </c>
      <c r="F46" s="1050"/>
      <c r="G46" s="2066"/>
      <c r="H46" s="2038"/>
    </row>
    <row r="47" spans="1:8" ht="13.5" thickBot="1" x14ac:dyDescent="0.25">
      <c r="A47" s="211"/>
      <c r="B47" s="998"/>
      <c r="C47" s="2044"/>
      <c r="D47" s="2051"/>
      <c r="E47" s="210" t="s">
        <v>199</v>
      </c>
      <c r="F47" s="1050"/>
      <c r="G47" s="2066"/>
      <c r="H47" s="2039"/>
    </row>
    <row r="48" spans="1:8" ht="13.5" thickBot="1" x14ac:dyDescent="0.25">
      <c r="A48" s="212" t="s">
        <v>166</v>
      </c>
      <c r="B48" s="999">
        <f>SUM(B44:B47)</f>
        <v>8135000</v>
      </c>
      <c r="C48" s="2042">
        <f>SUM(C45:C47)</f>
        <v>8135000</v>
      </c>
      <c r="D48" s="2047">
        <f>SUM(D44:D47)</f>
        <v>4377145</v>
      </c>
      <c r="E48" s="221" t="s">
        <v>169</v>
      </c>
      <c r="F48" s="261">
        <f>SUM(F43:F47)</f>
        <v>65309000</v>
      </c>
      <c r="G48" s="2067">
        <f>SUM(G43:G47)</f>
        <v>70858627</v>
      </c>
      <c r="H48" s="2068">
        <f>SUM(H43:H47)</f>
        <v>58719622</v>
      </c>
    </row>
    <row r="49" spans="1:8" x14ac:dyDescent="0.2">
      <c r="A49" s="37" t="s">
        <v>78</v>
      </c>
      <c r="B49" s="1000"/>
      <c r="C49" s="2049"/>
      <c r="D49" s="2055"/>
      <c r="E49" s="215" t="s">
        <v>170</v>
      </c>
      <c r="F49" s="1047">
        <f>SUM('15.a.sz.melléklet'!D16)</f>
        <v>0</v>
      </c>
      <c r="G49" s="2065">
        <f>SUM('15.a.sz.melléklet'!E16)</f>
        <v>0</v>
      </c>
      <c r="H49" s="2037"/>
    </row>
    <row r="50" spans="1:8" x14ac:dyDescent="0.2">
      <c r="A50" s="34" t="s">
        <v>289</v>
      </c>
      <c r="B50" s="620"/>
      <c r="C50" s="2038"/>
      <c r="D50" s="2050"/>
      <c r="E50" s="210" t="s">
        <v>292</v>
      </c>
      <c r="F50" s="1050">
        <f>SUM('15.a.sz.melléklet'!H16)</f>
        <v>4590000</v>
      </c>
      <c r="G50" s="2066">
        <f>'15.sz.melléklet'!F28</f>
        <v>7005899</v>
      </c>
      <c r="H50" s="2038">
        <f>SUM('15.sz.melléklet'!F29)</f>
        <v>6430909</v>
      </c>
    </row>
    <row r="51" spans="1:8" ht="13.5" thickBot="1" x14ac:dyDescent="0.25">
      <c r="A51" s="248"/>
      <c r="B51" s="1001"/>
      <c r="C51" s="2044"/>
      <c r="D51" s="2051"/>
      <c r="E51" s="214" t="s">
        <v>274</v>
      </c>
      <c r="F51" s="1051"/>
      <c r="G51" s="2069"/>
      <c r="H51" s="2039"/>
    </row>
    <row r="52" spans="1:8" ht="13.5" thickBot="1" x14ac:dyDescent="0.25">
      <c r="A52" s="212" t="s">
        <v>12</v>
      </c>
      <c r="B52" s="621">
        <f>SUM(B49:B50)</f>
        <v>0</v>
      </c>
      <c r="C52" s="2056">
        <f>SUM(C49:C51)</f>
        <v>0</v>
      </c>
      <c r="D52" s="2045">
        <v>0</v>
      </c>
      <c r="E52" s="221" t="s">
        <v>171</v>
      </c>
      <c r="F52" s="261">
        <f>SUM(F49:F51)</f>
        <v>4590000</v>
      </c>
      <c r="G52" s="2067">
        <f>SUM(G49:G51)</f>
        <v>7005899</v>
      </c>
      <c r="H52" s="2068">
        <f>SUM(H49:H51)</f>
        <v>6430909</v>
      </c>
    </row>
    <row r="53" spans="1:8" x14ac:dyDescent="0.2">
      <c r="A53" s="2212" t="s">
        <v>354</v>
      </c>
      <c r="B53" s="1001"/>
      <c r="C53" s="2049">
        <f>'15.sz.melléklet'!F47</f>
        <v>448591</v>
      </c>
      <c r="D53" s="2055">
        <f>'15.sz.melléklet'!F48</f>
        <v>448591</v>
      </c>
      <c r="E53" s="436"/>
      <c r="F53" s="1052"/>
      <c r="G53" s="2070"/>
      <c r="H53" s="2037"/>
    </row>
    <row r="54" spans="1:8" ht="13.5" thickBot="1" x14ac:dyDescent="0.25">
      <c r="A54" s="211" t="s">
        <v>167</v>
      </c>
      <c r="B54" s="998">
        <f>SUM('15.sz.melléklet'!D46)</f>
        <v>61764000</v>
      </c>
      <c r="C54" s="2045">
        <f>SUM('15.sz.melléklet'!D47)</f>
        <v>69280935</v>
      </c>
      <c r="D54" s="2051">
        <f>SUM('15.sz.melléklet'!D48)</f>
        <v>61393176</v>
      </c>
      <c r="E54" s="437"/>
      <c r="F54" s="306"/>
      <c r="G54" s="2071"/>
      <c r="H54" s="2039"/>
    </row>
    <row r="55" spans="1:8" ht="13.5" thickBot="1" x14ac:dyDescent="0.25">
      <c r="A55" s="212" t="s">
        <v>293</v>
      </c>
      <c r="B55" s="999">
        <f>SUM(B54:B54)</f>
        <v>61764000</v>
      </c>
      <c r="C55" s="2042">
        <f>SUM(C53:C54)</f>
        <v>69729526</v>
      </c>
      <c r="D55" s="2060">
        <f>SUM(D53:D54)</f>
        <v>61841767</v>
      </c>
      <c r="E55" s="221" t="s">
        <v>102</v>
      </c>
      <c r="F55" s="261">
        <f>SUM(F54)</f>
        <v>0</v>
      </c>
      <c r="G55" s="2067">
        <f>SUM(G54)</f>
        <v>0</v>
      </c>
      <c r="H55" s="2073">
        <v>0</v>
      </c>
    </row>
    <row r="56" spans="1:8" ht="13.5" thickBot="1" x14ac:dyDescent="0.25">
      <c r="B56" s="630"/>
      <c r="C56" s="2045"/>
      <c r="D56" s="2045"/>
      <c r="F56" s="630"/>
      <c r="G56" s="2072"/>
      <c r="H56" s="2037"/>
    </row>
    <row r="57" spans="1:8" ht="13.5" thickBot="1" x14ac:dyDescent="0.25">
      <c r="A57" s="212"/>
      <c r="B57" s="999"/>
      <c r="C57" s="2042"/>
      <c r="D57" s="2042"/>
      <c r="E57" s="221"/>
      <c r="F57" s="261"/>
      <c r="G57" s="2067"/>
      <c r="H57" s="2039"/>
    </row>
    <row r="58" spans="1:8" ht="13.5" thickBot="1" x14ac:dyDescent="0.25">
      <c r="A58" s="212" t="s">
        <v>168</v>
      </c>
      <c r="B58" s="999">
        <f>B48+B52+B55</f>
        <v>69899000</v>
      </c>
      <c r="C58" s="2042">
        <f>SUM(C55+C52+C48)</f>
        <v>77864526</v>
      </c>
      <c r="D58" s="2042">
        <f>SUM(D48+D55)</f>
        <v>66218912</v>
      </c>
      <c r="E58" s="221" t="s">
        <v>176</v>
      </c>
      <c r="F58" s="261">
        <f>SUM(F55+F52+F48)</f>
        <v>69899000</v>
      </c>
      <c r="G58" s="2067">
        <f>G48+G52+G54+G55</f>
        <v>77864526</v>
      </c>
      <c r="H58" s="2068">
        <f>SUM(H48+H52+H55)</f>
        <v>65150531</v>
      </c>
    </row>
    <row r="59" spans="1:8" ht="13.5" thickBot="1" x14ac:dyDescent="0.25">
      <c r="A59" s="107"/>
      <c r="B59" s="224"/>
      <c r="C59" s="2042"/>
      <c r="D59" s="2042"/>
      <c r="E59" s="225"/>
      <c r="F59" s="225"/>
      <c r="G59" s="225"/>
      <c r="H59" s="282"/>
    </row>
    <row r="60" spans="1:8" ht="13.5" thickBot="1" x14ac:dyDescent="0.25">
      <c r="A60" s="2805" t="s">
        <v>175</v>
      </c>
      <c r="B60" s="2806"/>
      <c r="C60" s="2059"/>
      <c r="D60" s="2059"/>
      <c r="E60" s="2807" t="s">
        <v>175</v>
      </c>
      <c r="F60" s="2807"/>
      <c r="G60" s="2808"/>
      <c r="H60" s="2080"/>
    </row>
    <row r="61" spans="1:8" ht="13.5" thickBot="1" x14ac:dyDescent="0.25">
      <c r="A61" s="217"/>
      <c r="B61" s="218"/>
      <c r="C61" s="2045"/>
      <c r="D61" s="2045"/>
      <c r="E61" s="216"/>
      <c r="G61" s="250"/>
      <c r="H61" s="282"/>
    </row>
    <row r="62" spans="1:8" x14ac:dyDescent="0.2">
      <c r="A62" s="217"/>
      <c r="B62" s="218"/>
      <c r="C62" s="2049"/>
      <c r="D62" s="2055"/>
      <c r="E62" s="438" t="s">
        <v>8</v>
      </c>
      <c r="F62" s="1054">
        <f>SUM('16.sz. melléklet'!C23)</f>
        <v>51626000</v>
      </c>
      <c r="G62" s="2076">
        <f>SUM('16.sz. melléklet'!C24)</f>
        <v>58744900</v>
      </c>
      <c r="H62" s="2049">
        <f>SUM('16.sz. melléklet'!C25)</f>
        <v>56198599</v>
      </c>
    </row>
    <row r="63" spans="1:8" x14ac:dyDescent="0.2">
      <c r="A63" s="34" t="s">
        <v>155</v>
      </c>
      <c r="B63" s="620"/>
      <c r="C63" s="2038"/>
      <c r="D63" s="2050"/>
      <c r="E63" s="210" t="s">
        <v>290</v>
      </c>
      <c r="F63" s="113">
        <f>SUM('16.sz. melléklet'!D23)</f>
        <v>9234000</v>
      </c>
      <c r="G63" s="2066">
        <f>SUM('16.sz. melléklet'!D24)</f>
        <v>10393238</v>
      </c>
      <c r="H63" s="2038">
        <f>SUM('16.sz. melléklet'!D25)</f>
        <v>9563552</v>
      </c>
    </row>
    <row r="64" spans="1:8" x14ac:dyDescent="0.2">
      <c r="A64" s="34" t="s">
        <v>288</v>
      </c>
      <c r="B64" s="620">
        <f>SUM('16.sz. melléklet'!C42)</f>
        <v>481000</v>
      </c>
      <c r="C64" s="2038">
        <f>SUM('16.sz. melléklet'!C43)</f>
        <v>481000</v>
      </c>
      <c r="D64" s="2050">
        <f>SUM('16.sz. melléklet'!C44)</f>
        <v>409767</v>
      </c>
      <c r="E64" s="210" t="s">
        <v>18</v>
      </c>
      <c r="F64" s="113">
        <f>SUM('16.sz. melléklet'!E23)</f>
        <v>15124000</v>
      </c>
      <c r="G64" s="2066">
        <f>SUM('16.sz. melléklet'!E24)</f>
        <v>15124000</v>
      </c>
      <c r="H64" s="2038">
        <f>SUM('16.sz. melléklet'!E25)</f>
        <v>12724487</v>
      </c>
    </row>
    <row r="65" spans="1:8" x14ac:dyDescent="0.2">
      <c r="A65" s="34"/>
      <c r="B65" s="620"/>
      <c r="C65" s="2038"/>
      <c r="D65" s="2050"/>
      <c r="E65" s="210" t="s">
        <v>291</v>
      </c>
      <c r="F65" s="113"/>
      <c r="G65" s="2066"/>
      <c r="H65" s="2038"/>
    </row>
    <row r="66" spans="1:8" ht="13.5" thickBot="1" x14ac:dyDescent="0.25">
      <c r="A66" s="211"/>
      <c r="B66" s="998"/>
      <c r="C66" s="2044"/>
      <c r="D66" s="2051"/>
      <c r="E66" s="437" t="s">
        <v>199</v>
      </c>
      <c r="F66" s="306"/>
      <c r="G66" s="2071"/>
      <c r="H66" s="2044"/>
    </row>
    <row r="67" spans="1:8" ht="13.5" thickBot="1" x14ac:dyDescent="0.25">
      <c r="A67" s="212" t="s">
        <v>166</v>
      </c>
      <c r="B67" s="999">
        <f>SUM(B63:B66)</f>
        <v>481000</v>
      </c>
      <c r="C67" s="2042">
        <f>SUM(C64:C66)</f>
        <v>481000</v>
      </c>
      <c r="D67" s="2061">
        <f>SUM(D62:D66)</f>
        <v>409767</v>
      </c>
      <c r="E67" s="221" t="s">
        <v>169</v>
      </c>
      <c r="F67" s="261">
        <f>SUM(F62:F66)</f>
        <v>75984000</v>
      </c>
      <c r="G67" s="2067">
        <f>SUM(G62:G66)</f>
        <v>84262138</v>
      </c>
      <c r="H67" s="2068">
        <f>SUM(H62:H66)</f>
        <v>78486638</v>
      </c>
    </row>
    <row r="68" spans="1:8" x14ac:dyDescent="0.2">
      <c r="A68" s="37" t="s">
        <v>78</v>
      </c>
      <c r="B68" s="1000"/>
      <c r="C68" s="2049"/>
      <c r="D68" s="2055"/>
      <c r="E68" s="215" t="s">
        <v>170</v>
      </c>
      <c r="F68" s="1047">
        <f>SUM('16.a.sz. melléklet'!D13)</f>
        <v>0</v>
      </c>
      <c r="G68" s="2065">
        <f>SUM('16.a.sz. melléklet'!E13)</f>
        <v>0</v>
      </c>
      <c r="H68" s="2037"/>
    </row>
    <row r="69" spans="1:8" x14ac:dyDescent="0.2">
      <c r="A69" s="34" t="s">
        <v>289</v>
      </c>
      <c r="B69" s="620"/>
      <c r="C69" s="2038"/>
      <c r="D69" s="2050"/>
      <c r="E69" s="210" t="s">
        <v>292</v>
      </c>
      <c r="F69" s="1050">
        <f>SUM('16.a.sz. melléklet'!I13)</f>
        <v>2920000</v>
      </c>
      <c r="G69" s="2066">
        <f>SUM('16.a.sz. melléklet'!J13)</f>
        <v>9920000</v>
      </c>
      <c r="H69" s="2038">
        <f>SUM('16.sz. melléklet'!F25)</f>
        <v>6900554</v>
      </c>
    </row>
    <row r="70" spans="1:8" ht="13.5" thickBot="1" x14ac:dyDescent="0.25">
      <c r="A70" s="248"/>
      <c r="B70" s="1001"/>
      <c r="C70" s="2044"/>
      <c r="D70" s="2051"/>
      <c r="E70" s="214" t="s">
        <v>274</v>
      </c>
      <c r="F70" s="1051"/>
      <c r="G70" s="2069"/>
      <c r="H70" s="2039"/>
    </row>
    <row r="71" spans="1:8" ht="13.5" thickBot="1" x14ac:dyDescent="0.25">
      <c r="A71" s="212" t="s">
        <v>12</v>
      </c>
      <c r="B71" s="621">
        <f>SUM(B68:B69)</f>
        <v>0</v>
      </c>
      <c r="C71" s="2056">
        <f>SUM(C69:C70)</f>
        <v>0</v>
      </c>
      <c r="D71" s="2045">
        <v>0</v>
      </c>
      <c r="E71" s="221" t="s">
        <v>171</v>
      </c>
      <c r="F71" s="261">
        <f>SUM(F68:F70)</f>
        <v>2920000</v>
      </c>
      <c r="G71" s="2067">
        <f>SUM(G68:G70)</f>
        <v>9920000</v>
      </c>
      <c r="H71" s="2068">
        <f>SUM(H68:H70)</f>
        <v>6900554</v>
      </c>
    </row>
    <row r="72" spans="1:8" x14ac:dyDescent="0.2">
      <c r="A72" s="2212" t="s">
        <v>354</v>
      </c>
      <c r="B72" s="1001"/>
      <c r="C72" s="2049">
        <f>'16.sz. melléklet'!F43</f>
        <v>119190</v>
      </c>
      <c r="D72" s="2055">
        <f>'16.sz. melléklet'!F44</f>
        <v>119190</v>
      </c>
      <c r="E72" s="436"/>
      <c r="F72" s="1052"/>
      <c r="G72" s="2070"/>
      <c r="H72" s="2037"/>
    </row>
    <row r="73" spans="1:8" ht="13.5" thickBot="1" x14ac:dyDescent="0.25">
      <c r="A73" s="211" t="s">
        <v>167</v>
      </c>
      <c r="B73" s="998">
        <f>SUM('16.sz. melléklet'!D42)</f>
        <v>78423000</v>
      </c>
      <c r="C73" s="2045">
        <f>SUM('16.sz. melléklet'!D43)</f>
        <v>93581948</v>
      </c>
      <c r="D73" s="2051">
        <f>'16.sz. melléklet'!D36</f>
        <v>85133800</v>
      </c>
      <c r="E73" s="437"/>
      <c r="F73" s="306"/>
      <c r="G73" s="2071"/>
      <c r="H73" s="2039"/>
    </row>
    <row r="74" spans="1:8" ht="13.5" thickBot="1" x14ac:dyDescent="0.25">
      <c r="A74" s="212" t="s">
        <v>293</v>
      </c>
      <c r="B74" s="999">
        <f>SUM(B73:B73)</f>
        <v>78423000</v>
      </c>
      <c r="C74" s="2042">
        <f>SUM(C72:C73)</f>
        <v>93701138</v>
      </c>
      <c r="D74" s="2060">
        <f>SUM(D72:D73)</f>
        <v>85252990</v>
      </c>
      <c r="E74" s="221" t="s">
        <v>102</v>
      </c>
      <c r="F74" s="261">
        <f>SUM(F72:F73)</f>
        <v>0</v>
      </c>
      <c r="G74" s="2067">
        <f>SUM(G73)</f>
        <v>0</v>
      </c>
      <c r="H74" s="2073">
        <v>0</v>
      </c>
    </row>
    <row r="75" spans="1:8" ht="13.5" thickBot="1" x14ac:dyDescent="0.25">
      <c r="B75" s="630"/>
      <c r="C75" s="2045"/>
      <c r="D75" s="2045"/>
      <c r="F75" s="630"/>
      <c r="G75" s="2072"/>
      <c r="H75" s="2037"/>
    </row>
    <row r="76" spans="1:8" ht="13.5" thickBot="1" x14ac:dyDescent="0.25">
      <c r="A76" s="212"/>
      <c r="B76" s="999"/>
      <c r="C76" s="2042"/>
      <c r="D76" s="2042"/>
      <c r="E76" s="221"/>
      <c r="F76" s="261"/>
      <c r="G76" s="2067"/>
      <c r="H76" s="2039"/>
    </row>
    <row r="77" spans="1:8" ht="13.5" thickBot="1" x14ac:dyDescent="0.25">
      <c r="A77" s="212" t="s">
        <v>168</v>
      </c>
      <c r="B77" s="999">
        <f>B67+B71+B74</f>
        <v>78904000</v>
      </c>
      <c r="C77" s="2042">
        <f>SUM(C74+C71+C67)</f>
        <v>94182138</v>
      </c>
      <c r="D77" s="2042">
        <f>SUM(D74+D71+D67)</f>
        <v>85662757</v>
      </c>
      <c r="E77" s="221" t="s">
        <v>176</v>
      </c>
      <c r="F77" s="261">
        <f>SUM(+F71+F67)</f>
        <v>78904000</v>
      </c>
      <c r="G77" s="2067">
        <f>G67+G71+G73+G74</f>
        <v>94182138</v>
      </c>
      <c r="H77" s="2068">
        <f>SUM(H67+H71+H74)</f>
        <v>85387192</v>
      </c>
    </row>
    <row r="78" spans="1:8" s="1934" customFormat="1" ht="13.5" thickBot="1" x14ac:dyDescent="0.25">
      <c r="A78" s="1935"/>
      <c r="B78" s="1988"/>
      <c r="C78" s="2042"/>
      <c r="D78" s="2042"/>
      <c r="E78" s="1936"/>
      <c r="F78" s="261"/>
      <c r="G78" s="2077"/>
      <c r="H78" s="2068"/>
    </row>
    <row r="79" spans="1:8" ht="15" customHeight="1" thickBot="1" x14ac:dyDescent="0.25">
      <c r="A79" s="2813" t="s">
        <v>618</v>
      </c>
      <c r="B79" s="2806"/>
      <c r="C79" s="2059"/>
      <c r="D79" s="2059"/>
      <c r="E79" s="2814" t="s">
        <v>618</v>
      </c>
      <c r="F79" s="2807"/>
      <c r="G79" s="2808"/>
      <c r="H79" s="2080"/>
    </row>
    <row r="80" spans="1:8" s="1934" customFormat="1" ht="15" customHeight="1" thickBot="1" x14ac:dyDescent="0.25">
      <c r="A80" s="217"/>
      <c r="B80" s="218"/>
      <c r="C80" s="2045"/>
      <c r="D80" s="2045"/>
      <c r="E80" s="216"/>
      <c r="G80" s="250"/>
      <c r="H80" s="282"/>
    </row>
    <row r="81" spans="1:8" s="1934" customFormat="1" ht="15" customHeight="1" x14ac:dyDescent="0.2">
      <c r="A81" s="217"/>
      <c r="B81" s="218"/>
      <c r="C81" s="2049"/>
      <c r="D81" s="2055"/>
      <c r="E81" s="438" t="s">
        <v>8</v>
      </c>
      <c r="F81" s="1054"/>
      <c r="G81" s="2076">
        <f>'17.sz.melléklet'!C38</f>
        <v>2861064</v>
      </c>
      <c r="H81" s="2049">
        <f>'17.sz.melléklet'!C9</f>
        <v>2604430</v>
      </c>
    </row>
    <row r="82" spans="1:8" s="1934" customFormat="1" ht="15" customHeight="1" x14ac:dyDescent="0.2">
      <c r="A82" s="34" t="s">
        <v>155</v>
      </c>
      <c r="B82" s="620"/>
      <c r="C82" s="2038"/>
      <c r="D82" s="2050"/>
      <c r="E82" s="210" t="s">
        <v>290</v>
      </c>
      <c r="F82" s="113"/>
      <c r="G82" s="2066">
        <f>'17.sz.melléklet'!D38</f>
        <v>440850</v>
      </c>
      <c r="H82" s="2038">
        <f>'17.sz.melléklet'!D9</f>
        <v>440849</v>
      </c>
    </row>
    <row r="83" spans="1:8" s="1934" customFormat="1" ht="15" customHeight="1" x14ac:dyDescent="0.2">
      <c r="A83" s="34" t="s">
        <v>288</v>
      </c>
      <c r="B83" s="620">
        <f>SUM('14.sz.melléklet'!C102)</f>
        <v>0</v>
      </c>
      <c r="C83" s="2038">
        <f>SUM('14.sz.melléklet'!C103)</f>
        <v>0</v>
      </c>
      <c r="D83" s="2050">
        <f>SUM('14.sz.melléklet'!C104)</f>
        <v>0</v>
      </c>
      <c r="E83" s="210" t="s">
        <v>18</v>
      </c>
      <c r="F83" s="113"/>
      <c r="G83" s="2066">
        <f>'17.sz.melléklet'!E38</f>
        <v>411684</v>
      </c>
      <c r="H83" s="2038">
        <f>'17.sz.melléklet'!E9</f>
        <v>286022</v>
      </c>
    </row>
    <row r="84" spans="1:8" s="1934" customFormat="1" ht="15" customHeight="1" x14ac:dyDescent="0.2">
      <c r="A84" s="372" t="s">
        <v>400</v>
      </c>
      <c r="B84" s="620"/>
      <c r="C84" s="2038"/>
      <c r="D84" s="2050">
        <f>SUM('14.sz.melléklet'!D104)</f>
        <v>0</v>
      </c>
      <c r="E84" s="210" t="s">
        <v>291</v>
      </c>
      <c r="F84" s="1050"/>
      <c r="G84" s="2066"/>
      <c r="H84" s="2037"/>
    </row>
    <row r="85" spans="1:8" s="1934" customFormat="1" ht="15" customHeight="1" thickBot="1" x14ac:dyDescent="0.25">
      <c r="A85" s="211"/>
      <c r="B85" s="998"/>
      <c r="C85" s="2044"/>
      <c r="D85" s="2051"/>
      <c r="E85" s="210" t="s">
        <v>199</v>
      </c>
      <c r="F85" s="1050"/>
      <c r="G85" s="2066"/>
      <c r="H85" s="2039"/>
    </row>
    <row r="86" spans="1:8" s="1934" customFormat="1" ht="15" customHeight="1" thickBot="1" x14ac:dyDescent="0.25">
      <c r="A86" s="212" t="s">
        <v>166</v>
      </c>
      <c r="B86" s="999">
        <f>SUM(B82:B85)</f>
        <v>0</v>
      </c>
      <c r="C86" s="2042">
        <f>SUM(C83:C85)</f>
        <v>0</v>
      </c>
      <c r="D86" s="2047">
        <f>SUM(D83:D85)</f>
        <v>0</v>
      </c>
      <c r="E86" s="221" t="s">
        <v>169</v>
      </c>
      <c r="F86" s="261">
        <f>SUM(F81:F85)</f>
        <v>0</v>
      </c>
      <c r="G86" s="2067">
        <f>SUM(G81:G85)</f>
        <v>3713598</v>
      </c>
      <c r="H86" s="2068">
        <f>SUM(H81:H85)</f>
        <v>3331301</v>
      </c>
    </row>
    <row r="87" spans="1:8" s="1934" customFormat="1" ht="15" customHeight="1" x14ac:dyDescent="0.2">
      <c r="A87" s="37" t="s">
        <v>78</v>
      </c>
      <c r="B87" s="1000"/>
      <c r="C87" s="2049"/>
      <c r="D87" s="2055"/>
      <c r="E87" s="215" t="s">
        <v>170</v>
      </c>
      <c r="F87" s="1047">
        <f>SUM('14.a.sz. melléklet'!D76)</f>
        <v>0</v>
      </c>
      <c r="G87" s="2065">
        <f>SUM('14.a.sz. melléklet'!E76)</f>
        <v>0</v>
      </c>
      <c r="H87" s="2037"/>
    </row>
    <row r="88" spans="1:8" s="1934" customFormat="1" ht="15" customHeight="1" x14ac:dyDescent="0.2">
      <c r="A88" s="34" t="s">
        <v>289</v>
      </c>
      <c r="B88" s="620"/>
      <c r="C88" s="2038"/>
      <c r="D88" s="2050"/>
      <c r="E88" s="210" t="s">
        <v>292</v>
      </c>
      <c r="F88" s="1050">
        <f>SUM('14.a.sz. melléklet'!H76)</f>
        <v>0</v>
      </c>
      <c r="G88" s="2066">
        <f>'17.sz.melléklet'!F12</f>
        <v>75819</v>
      </c>
      <c r="H88" s="2038">
        <f>'17.sz.melléklet'!F13</f>
        <v>75819</v>
      </c>
    </row>
    <row r="89" spans="1:8" s="1934" customFormat="1" ht="15" customHeight="1" thickBot="1" x14ac:dyDescent="0.25">
      <c r="A89" s="248"/>
      <c r="B89" s="1001"/>
      <c r="C89" s="2044"/>
      <c r="D89" s="2051"/>
      <c r="E89" s="214" t="s">
        <v>274</v>
      </c>
      <c r="F89" s="1051"/>
      <c r="G89" s="2069"/>
      <c r="H89" s="2039"/>
    </row>
    <row r="90" spans="1:8" s="1934" customFormat="1" ht="15" customHeight="1" thickBot="1" x14ac:dyDescent="0.25">
      <c r="A90" s="212" t="s">
        <v>12</v>
      </c>
      <c r="B90" s="621">
        <f>SUM(B87:B88)</f>
        <v>0</v>
      </c>
      <c r="C90" s="2056">
        <f>SUM(C88:C89)</f>
        <v>0</v>
      </c>
      <c r="D90" s="2057">
        <f>SUM(D89)</f>
        <v>0</v>
      </c>
      <c r="E90" s="221" t="s">
        <v>171</v>
      </c>
      <c r="F90" s="261">
        <f>SUM(F87:F89)</f>
        <v>0</v>
      </c>
      <c r="G90" s="2067">
        <f>SUM(G87:G89)</f>
        <v>75819</v>
      </c>
      <c r="H90" s="2068">
        <f>SUM(H87:H89)</f>
        <v>75819</v>
      </c>
    </row>
    <row r="91" spans="1:8" s="1934" customFormat="1" ht="15" customHeight="1" x14ac:dyDescent="0.2">
      <c r="A91" s="366" t="s">
        <v>358</v>
      </c>
      <c r="B91" s="1001"/>
      <c r="C91" s="2049"/>
      <c r="D91" s="2055"/>
      <c r="E91" s="436"/>
      <c r="F91" s="1052"/>
      <c r="G91" s="2070"/>
      <c r="H91" s="2037"/>
    </row>
    <row r="92" spans="1:8" s="1934" customFormat="1" ht="15" customHeight="1" thickBot="1" x14ac:dyDescent="0.25">
      <c r="A92" s="211" t="s">
        <v>167</v>
      </c>
      <c r="B92" s="998">
        <f>SUM('14.sz.melléklet'!E102)</f>
        <v>0</v>
      </c>
      <c r="C92" s="2044">
        <f>'17.sz.melléklet'!D50</f>
        <v>3789417</v>
      </c>
      <c r="D92" s="2051">
        <f>'17.sz.melléklet'!D21</f>
        <v>3414689</v>
      </c>
      <c r="E92" s="437"/>
      <c r="F92" s="306"/>
      <c r="G92" s="2071"/>
      <c r="H92" s="2039"/>
    </row>
    <row r="93" spans="1:8" s="1934" customFormat="1" ht="15" customHeight="1" thickBot="1" x14ac:dyDescent="0.25">
      <c r="A93" s="212" t="s">
        <v>293</v>
      </c>
      <c r="B93" s="999">
        <f>SUM(B92:B92)</f>
        <v>0</v>
      </c>
      <c r="C93" s="2042">
        <f>SUM(C91:C92)</f>
        <v>3789417</v>
      </c>
      <c r="D93" s="2042">
        <f>SUM(D91:D92)</f>
        <v>3414689</v>
      </c>
      <c r="E93" s="221" t="s">
        <v>102</v>
      </c>
      <c r="F93" s="261">
        <f>SUM(F92)</f>
        <v>0</v>
      </c>
      <c r="G93" s="2067">
        <f>SUM(G92)</f>
        <v>0</v>
      </c>
      <c r="H93" s="2068">
        <f>SUM(H92)</f>
        <v>0</v>
      </c>
    </row>
    <row r="94" spans="1:8" s="1934" customFormat="1" ht="15" customHeight="1" thickBot="1" x14ac:dyDescent="0.25">
      <c r="B94" s="630"/>
      <c r="C94" s="2045"/>
      <c r="D94" s="2045"/>
      <c r="F94" s="630"/>
      <c r="G94" s="2072"/>
      <c r="H94" s="2037"/>
    </row>
    <row r="95" spans="1:8" s="1934" customFormat="1" ht="15" customHeight="1" thickBot="1" x14ac:dyDescent="0.25">
      <c r="A95" s="212"/>
      <c r="B95" s="999"/>
      <c r="C95" s="2042"/>
      <c r="D95" s="2042"/>
      <c r="E95" s="221"/>
      <c r="F95" s="261"/>
      <c r="G95" s="2067"/>
      <c r="H95" s="2039"/>
    </row>
    <row r="96" spans="1:8" s="1934" customFormat="1" ht="15" customHeight="1" thickBot="1" x14ac:dyDescent="0.25">
      <c r="A96" s="212" t="s">
        <v>168</v>
      </c>
      <c r="B96" s="999">
        <f>B86+B90+B93</f>
        <v>0</v>
      </c>
      <c r="C96" s="2042">
        <f>SUM(C93+C90+C86)</f>
        <v>3789417</v>
      </c>
      <c r="D96" s="2042">
        <f>SUM(D86+D93)</f>
        <v>3414689</v>
      </c>
      <c r="E96" s="221" t="s">
        <v>176</v>
      </c>
      <c r="F96" s="261">
        <f>SUM(+F90+F86)</f>
        <v>0</v>
      </c>
      <c r="G96" s="2067">
        <f>G86+G90+G92+G93</f>
        <v>3789417</v>
      </c>
      <c r="H96" s="2068">
        <f>SUM(H86+H90+H93)</f>
        <v>3407120</v>
      </c>
    </row>
    <row r="97" spans="1:8" s="1934" customFormat="1" ht="15" customHeight="1" thickBot="1" x14ac:dyDescent="0.25">
      <c r="A97" s="107"/>
      <c r="B97" s="224"/>
      <c r="C97" s="2042"/>
      <c r="D97" s="2061"/>
      <c r="E97" s="1936"/>
      <c r="F97" s="1936"/>
      <c r="G97" s="1936"/>
      <c r="H97" s="282"/>
    </row>
    <row r="98" spans="1:8" ht="13.5" thickBot="1" x14ac:dyDescent="0.25">
      <c r="A98" s="2809" t="s">
        <v>90</v>
      </c>
      <c r="B98" s="2810"/>
      <c r="C98" s="2062"/>
      <c r="D98" s="2063"/>
      <c r="E98" s="2811" t="s">
        <v>90</v>
      </c>
      <c r="F98" s="2811"/>
      <c r="G98" s="2812"/>
      <c r="H98" s="1989"/>
    </row>
    <row r="99" spans="1:8" x14ac:dyDescent="0.2">
      <c r="A99" s="217"/>
      <c r="B99" s="218"/>
      <c r="C99" s="2049"/>
      <c r="D99" s="2055"/>
      <c r="E99" s="215" t="s">
        <v>8</v>
      </c>
      <c r="F99" s="1047">
        <f>SUM('6. sz.melléklet'!C147)</f>
        <v>54310000</v>
      </c>
      <c r="G99" s="2078">
        <f>SUM('6. sz.melléklet'!C148)</f>
        <v>57401226</v>
      </c>
      <c r="H99" s="2049">
        <f>SUM('6. sz.melléklet'!C149)</f>
        <v>53615985</v>
      </c>
    </row>
    <row r="100" spans="1:8" x14ac:dyDescent="0.2">
      <c r="A100" s="34" t="s">
        <v>155</v>
      </c>
      <c r="B100" s="620">
        <f>SUM('5.a.sz. melléklet'!D107)</f>
        <v>682291000</v>
      </c>
      <c r="C100" s="2038">
        <f>SUM('5.a.sz. melléklet'!D108)</f>
        <v>657291000</v>
      </c>
      <c r="D100" s="2050">
        <f>SUM('5.a.sz. melléklet'!D109)</f>
        <v>721370923</v>
      </c>
      <c r="E100" s="210" t="s">
        <v>279</v>
      </c>
      <c r="F100" s="1050">
        <f>SUM('6. sz.melléklet'!D147)</f>
        <v>10589000</v>
      </c>
      <c r="G100" s="2066">
        <f>SUM('6. sz.melléklet'!D148)</f>
        <v>11083588</v>
      </c>
      <c r="H100" s="2038">
        <f>SUM('6. sz.melléklet'!D149)</f>
        <v>9770706</v>
      </c>
    </row>
    <row r="101" spans="1:8" x14ac:dyDescent="0.2">
      <c r="A101" s="34" t="s">
        <v>268</v>
      </c>
      <c r="B101" s="620">
        <f>SUM('5.a.sz. melléklet'!C107)</f>
        <v>90217000</v>
      </c>
      <c r="C101" s="2038">
        <f>SUM('5.a.sz. melléklet'!C108)</f>
        <v>90217000</v>
      </c>
      <c r="D101" s="2050">
        <f>SUM('5.a.sz. melléklet'!C109)</f>
        <v>91052517</v>
      </c>
      <c r="E101" s="210" t="s">
        <v>18</v>
      </c>
      <c r="F101" s="1050">
        <f>SUM('6. sz.melléklet'!E147)</f>
        <v>215300483</v>
      </c>
      <c r="G101" s="2066">
        <f>SUM('6. sz.melléklet'!E148)</f>
        <v>311435474</v>
      </c>
      <c r="H101" s="2038">
        <f>SUM('6. sz.melléklet'!E149)</f>
        <v>202041931</v>
      </c>
    </row>
    <row r="102" spans="1:8" x14ac:dyDescent="0.2">
      <c r="A102" s="34" t="s">
        <v>271</v>
      </c>
      <c r="B102" s="620">
        <f>SUM('5.a.sz. melléklet'!F107+'5.a.sz. melléklet'!H7)</f>
        <v>44736000</v>
      </c>
      <c r="C102" s="2038">
        <f>SUM('5.a.sz. melléklet'!H8+'5.a.sz. melléklet'!F108)</f>
        <v>44882108</v>
      </c>
      <c r="D102" s="2050">
        <f>SUM('5.a.sz. melléklet'!F109+'5.a.sz. melléklet'!H9)</f>
        <v>42028919</v>
      </c>
      <c r="E102" s="210" t="s">
        <v>198</v>
      </c>
      <c r="F102" s="1050">
        <f>SUM('6. sz.melléklet'!F147)</f>
        <v>23896000</v>
      </c>
      <c r="G102" s="2066">
        <f>SUM('6. sz.melléklet'!F148)</f>
        <v>23896000</v>
      </c>
      <c r="H102" s="2038">
        <f>SUM('6. sz.melléklet'!F149)</f>
        <v>12501442</v>
      </c>
    </row>
    <row r="103" spans="1:8" ht="13.5" thickBot="1" x14ac:dyDescent="0.25">
      <c r="A103" s="211" t="s">
        <v>294</v>
      </c>
      <c r="B103" s="998">
        <f>SUM('5.a.sz. melléklet'!E107)</f>
        <v>134971058</v>
      </c>
      <c r="C103" s="2044">
        <f>SUM('5.a.sz. melléklet'!E108)</f>
        <v>150982166</v>
      </c>
      <c r="D103" s="2051">
        <f>SUM('5.a.sz. melléklet'!E109)</f>
        <v>153378269</v>
      </c>
      <c r="E103" s="210" t="s">
        <v>295</v>
      </c>
      <c r="F103" s="1050">
        <f>SUM('6. sz.melléklet'!I147)</f>
        <v>142159607</v>
      </c>
      <c r="G103" s="2066">
        <f>SUM('6. sz.melléklet'!I148)</f>
        <v>140124536</v>
      </c>
      <c r="H103" s="2044">
        <f>SUM('6. sz.melléklet'!I149)</f>
        <v>123383247</v>
      </c>
    </row>
    <row r="104" spans="1:8" ht="13.5" thickBot="1" x14ac:dyDescent="0.25">
      <c r="A104" s="212" t="s">
        <v>166</v>
      </c>
      <c r="B104" s="999">
        <f>SUM(B100:B103)</f>
        <v>952215058</v>
      </c>
      <c r="C104" s="2042">
        <f>SUM(C100:C103)</f>
        <v>943372274</v>
      </c>
      <c r="D104" s="2047">
        <f>SUM(D100:D103)</f>
        <v>1007830628</v>
      </c>
      <c r="E104" s="221" t="s">
        <v>169</v>
      </c>
      <c r="F104" s="261">
        <f>SUM(F99:F103)</f>
        <v>446255090</v>
      </c>
      <c r="G104" s="2067">
        <f>SUM(G99:G103)</f>
        <v>543940824</v>
      </c>
      <c r="H104" s="2068">
        <f>SUM(H99:H103)</f>
        <v>401313311</v>
      </c>
    </row>
    <row r="105" spans="1:8" x14ac:dyDescent="0.2">
      <c r="A105" s="37" t="s">
        <v>78</v>
      </c>
      <c r="B105" s="1000">
        <f>SUM('5.a.sz. melléklet'!I107)</f>
        <v>196528000</v>
      </c>
      <c r="C105" s="2049">
        <f>SUM('5.a.sz. melléklet'!I108)</f>
        <v>379887378</v>
      </c>
      <c r="D105" s="2055">
        <f>SUM('5.a.sz. melléklet'!I109)</f>
        <v>224512236</v>
      </c>
      <c r="E105" s="210" t="s">
        <v>170</v>
      </c>
      <c r="F105" s="1050">
        <f>SUM('6.a.sz. melléklet'!D58)</f>
        <v>238086912</v>
      </c>
      <c r="G105" s="2066">
        <f>SUM('6.a.sz. melléklet'!E58)</f>
        <v>238086912</v>
      </c>
      <c r="H105" s="2049">
        <f>SUM('6. sz.melléklet'!G149)</f>
        <v>32347255</v>
      </c>
    </row>
    <row r="106" spans="1:8" x14ac:dyDescent="0.2">
      <c r="A106" s="34" t="s">
        <v>192</v>
      </c>
      <c r="B106" s="620">
        <f>SUM('5.a.sz. melléklet'!G107+'5.a.sz. melléklet'!H11)</f>
        <v>174678258.55555555</v>
      </c>
      <c r="C106" s="2038">
        <f>SUM('5.a.sz. melléklet'!H12+'5.a.sz. melléklet'!G108)</f>
        <v>315727859.55555558</v>
      </c>
      <c r="D106" s="2050">
        <f>SUM('5.a.sz. melléklet'!G109+'5.a.sz. melléklet'!H45)</f>
        <v>840452380</v>
      </c>
      <c r="E106" s="214" t="s">
        <v>292</v>
      </c>
      <c r="F106" s="1051">
        <f>SUM('6.a.sz. melléklet'!H58)</f>
        <v>743025714</v>
      </c>
      <c r="G106" s="2069">
        <f>'6. sz.melléklet'!H148</f>
        <v>916488483</v>
      </c>
      <c r="H106" s="2038">
        <f>SUM('6. sz.melléklet'!H149)</f>
        <v>657931923</v>
      </c>
    </row>
    <row r="107" spans="1:8" ht="13.5" thickBot="1" x14ac:dyDescent="0.25">
      <c r="A107" s="248"/>
      <c r="B107" s="1001"/>
      <c r="C107" s="2044"/>
      <c r="D107" s="2051"/>
      <c r="E107" s="216" t="s">
        <v>274</v>
      </c>
      <c r="F107" s="630">
        <f>SUM('6. sz.melléklet'!J147)</f>
        <v>23080050</v>
      </c>
      <c r="G107" s="2079">
        <f>SUM('6. sz.melléklet'!J148)</f>
        <v>59292130</v>
      </c>
      <c r="H107" s="2044">
        <f>SUM('6. sz.melléklet'!J149)</f>
        <v>39328977</v>
      </c>
    </row>
    <row r="108" spans="1:8" ht="13.5" thickBot="1" x14ac:dyDescent="0.25">
      <c r="A108" s="212" t="s">
        <v>12</v>
      </c>
      <c r="B108" s="999">
        <f>SUM(B105:B106)</f>
        <v>371206258.55555558</v>
      </c>
      <c r="C108" s="2042">
        <f>SUM(C105:C107)</f>
        <v>695615237.55555558</v>
      </c>
      <c r="D108" s="2042">
        <f>SUM(D105:D107)</f>
        <v>1064964616</v>
      </c>
      <c r="E108" s="221" t="s">
        <v>171</v>
      </c>
      <c r="F108" s="261">
        <f>SUM(F105:F107)</f>
        <v>1004192676</v>
      </c>
      <c r="G108" s="2067">
        <f>SUM(G105:G107)</f>
        <v>1213867525</v>
      </c>
      <c r="H108" s="2068">
        <f>SUM(H105:H107)</f>
        <v>729608155</v>
      </c>
    </row>
    <row r="109" spans="1:8" x14ac:dyDescent="0.2">
      <c r="A109" s="367" t="s">
        <v>377</v>
      </c>
      <c r="B109" s="1000">
        <f>SUM('5.a.sz. melléklet'!K103)</f>
        <v>300000000</v>
      </c>
      <c r="C109" s="2049">
        <f>SUM('5.a.sz. melléklet'!K104)</f>
        <v>458302707</v>
      </c>
      <c r="D109" s="2043">
        <f>'5. sz.melléklet'!E57</f>
        <v>155442000</v>
      </c>
      <c r="E109" s="439" t="s">
        <v>379</v>
      </c>
      <c r="F109" s="1054">
        <f>SUM('6. sz.melléklet'!M142)</f>
        <v>0</v>
      </c>
      <c r="G109" s="2076">
        <f>SUM('6. sz.melléklet'!M143)</f>
        <v>225512088</v>
      </c>
      <c r="H109" s="2049">
        <f>SUM('6. sz.melléklet'!M144)</f>
        <v>225512088</v>
      </c>
    </row>
    <row r="110" spans="1:8" x14ac:dyDescent="0.2">
      <c r="A110" s="368" t="s">
        <v>172</v>
      </c>
      <c r="B110" s="620">
        <f>SUM('5.a.sz. melléklet'!K7)</f>
        <v>0</v>
      </c>
      <c r="C110" s="2038">
        <f>SUM('5.a.sz. melléklet'!K8)</f>
        <v>0</v>
      </c>
      <c r="D110" s="2050">
        <f>SUM('5.a.sz. melléklet'!K9)</f>
        <v>0</v>
      </c>
      <c r="E110" s="210" t="s">
        <v>296</v>
      </c>
      <c r="F110" s="113">
        <f>SUM('1.sz. melléklet'!E12+'1.sz. melléklet'!H12+'1.sz. melléklet'!K12+'1.sz. melléklet'!N12)</f>
        <v>465919000</v>
      </c>
      <c r="G110" s="2066">
        <f>'6. sz.melléklet'!M23</f>
        <v>522851890</v>
      </c>
      <c r="H110" s="2038">
        <f>SUM('6. sz.melléklet'!M24)</f>
        <v>447019655</v>
      </c>
    </row>
    <row r="111" spans="1:8" x14ac:dyDescent="0.2">
      <c r="A111" s="1987" t="s">
        <v>611</v>
      </c>
      <c r="B111" s="998"/>
      <c r="C111" s="2039">
        <f>'5. sz.melléklet'!D60</f>
        <v>71298341</v>
      </c>
      <c r="D111" s="2040">
        <f>'5. sz.melléklet'!E60</f>
        <v>71298341</v>
      </c>
      <c r="E111" s="440" t="s">
        <v>380</v>
      </c>
      <c r="F111" s="114">
        <f>SUM('6. sz.melléklet'!M14)</f>
        <v>5398843</v>
      </c>
      <c r="G111" s="2069">
        <f>SUM('6. sz.melléklet'!M15)</f>
        <v>64590770</v>
      </c>
      <c r="H111" s="2038">
        <f>'6. sz.melléklet'!M16</f>
        <v>64590770</v>
      </c>
    </row>
    <row r="112" spans="1:8" ht="13.5" thickBot="1" x14ac:dyDescent="0.25">
      <c r="A112" s="220" t="s">
        <v>272</v>
      </c>
      <c r="B112" s="1002">
        <f>SUM(B109:B110)</f>
        <v>300000000</v>
      </c>
      <c r="C112" s="2046">
        <f>SUM(C109:C111)</f>
        <v>529601048</v>
      </c>
      <c r="D112" s="2064">
        <f>SUM(D109:D111)</f>
        <v>226740341</v>
      </c>
      <c r="E112" s="441" t="s">
        <v>371</v>
      </c>
      <c r="F112" s="306">
        <f>SUM('6. sz.melléklet'!M6)</f>
        <v>0</v>
      </c>
      <c r="G112" s="2071">
        <f>SUM('6. sz.melléklet'!M7)</f>
        <v>0</v>
      </c>
      <c r="H112" s="2044">
        <f>SUM('6. sz.melléklet'!M8)</f>
        <v>0</v>
      </c>
    </row>
    <row r="113" spans="1:8" ht="13.5" thickBot="1" x14ac:dyDescent="0.25">
      <c r="A113" s="212" t="s">
        <v>168</v>
      </c>
      <c r="B113" s="999">
        <f>B104+B108+B112</f>
        <v>1623421316.5555556</v>
      </c>
      <c r="C113" s="2042">
        <f>SUM(C112+C108+C104)</f>
        <v>2168588559.5555553</v>
      </c>
      <c r="D113" s="2042">
        <f>SUM(D112,D108,D104)</f>
        <v>2299535585</v>
      </c>
      <c r="E113" s="221" t="s">
        <v>102</v>
      </c>
      <c r="F113" s="261">
        <f>SUM(F109:F112)</f>
        <v>471317843</v>
      </c>
      <c r="G113" s="2067">
        <f>SUM(G109:G112)</f>
        <v>812954748</v>
      </c>
      <c r="H113" s="2068">
        <f>SUM(H109:H112)</f>
        <v>737122513</v>
      </c>
    </row>
    <row r="114" spans="1:8" ht="25.5" customHeight="1" thickBot="1" x14ac:dyDescent="0.25">
      <c r="A114" s="38" t="s">
        <v>378</v>
      </c>
      <c r="B114" s="1000">
        <f>SUM('5.a.sz. melléklet'!J19)</f>
        <v>379000000</v>
      </c>
      <c r="C114" s="2049">
        <f>SUM('5.a.sz. melléklet'!J20)</f>
        <v>431936709</v>
      </c>
      <c r="D114" s="2056">
        <f>'5. sz.melléklet'!E58</f>
        <v>431936709</v>
      </c>
      <c r="E114" s="222" t="s">
        <v>31</v>
      </c>
      <c r="F114" s="1055">
        <f>SUM('6. sz.melléklet'!K147+'6. sz.melléklet'!L147)</f>
        <v>80655707.555555582</v>
      </c>
      <c r="G114" s="2065">
        <f>'6. sz.melléklet'!K7+'6. sz.melléklet'!L11</f>
        <v>29762172</v>
      </c>
      <c r="H114" s="2073">
        <f>SUM('6. sz.melléklet'!K149+'6. sz.melléklet'!L149)</f>
        <v>0</v>
      </c>
    </row>
    <row r="115" spans="1:8" ht="13.5" thickBot="1" x14ac:dyDescent="0.25">
      <c r="A115" s="212" t="s">
        <v>173</v>
      </c>
      <c r="B115" s="999">
        <f>SUM(B114+B112+B108+B104)</f>
        <v>2002421316.5555556</v>
      </c>
      <c r="C115" s="2042">
        <f>SUM(C114+C112+C108+C104)</f>
        <v>2600525268.5555553</v>
      </c>
      <c r="D115" s="2042">
        <f>SUM(D114+D113)</f>
        <v>2731472294</v>
      </c>
      <c r="E115" s="221" t="s">
        <v>174</v>
      </c>
      <c r="F115" s="261">
        <f>SUM(F114+F113+F108+F104)</f>
        <v>2002421316.5555556</v>
      </c>
      <c r="G115" s="2067">
        <f>SUM(G114+G113+G108+G104)</f>
        <v>2600525269</v>
      </c>
      <c r="H115" s="2068">
        <f>SUM(H104+H108+H113+H114)</f>
        <v>1868043979</v>
      </c>
    </row>
  </sheetData>
  <mergeCells count="15">
    <mergeCell ref="A60:B60"/>
    <mergeCell ref="E60:G60"/>
    <mergeCell ref="A98:B98"/>
    <mergeCell ref="E98:G98"/>
    <mergeCell ref="A1:G1"/>
    <mergeCell ref="A22:B22"/>
    <mergeCell ref="E22:G22"/>
    <mergeCell ref="A41:B41"/>
    <mergeCell ref="E41:G41"/>
    <mergeCell ref="A3:B3"/>
    <mergeCell ref="E3:G3"/>
    <mergeCell ref="A4:B4"/>
    <mergeCell ref="E4:G4"/>
    <mergeCell ref="A79:B79"/>
    <mergeCell ref="E79:G79"/>
  </mergeCells>
  <phoneticPr fontId="3" type="noConversion"/>
  <pageMargins left="0.75" right="0.75" top="1" bottom="1" header="0.5" footer="0.5"/>
  <pageSetup paperSize="9" scale="34" orientation="landscape" r:id="rId1"/>
  <headerFooter alignWithMargins="0">
    <oddHeader>&amp;A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P31"/>
  <sheetViews>
    <sheetView workbookViewId="0">
      <selection activeCell="D6" sqref="D6"/>
    </sheetView>
  </sheetViews>
  <sheetFormatPr defaultRowHeight="12.75" x14ac:dyDescent="0.2"/>
  <cols>
    <col min="1" max="1" width="12.7109375" customWidth="1"/>
    <col min="2" max="2" width="12.7109375" bestFit="1" customWidth="1"/>
    <col min="3" max="4" width="14.5703125" bestFit="1" customWidth="1"/>
    <col min="5" max="5" width="13.140625" bestFit="1" customWidth="1"/>
    <col min="6" max="6" width="12.7109375" bestFit="1" customWidth="1"/>
    <col min="7" max="7" width="13.42578125" bestFit="1" customWidth="1"/>
    <col min="8" max="8" width="12.7109375" bestFit="1" customWidth="1"/>
    <col min="9" max="9" width="13.42578125" bestFit="1" customWidth="1"/>
    <col min="10" max="10" width="12.7109375" bestFit="1" customWidth="1"/>
    <col min="11" max="16" width="11.5703125" bestFit="1" customWidth="1"/>
  </cols>
  <sheetData>
    <row r="1" spans="1:16" ht="27" customHeight="1" x14ac:dyDescent="0.2">
      <c r="A1" s="2820" t="s">
        <v>463</v>
      </c>
      <c r="B1" s="2820"/>
      <c r="C1" s="2820"/>
      <c r="D1" s="2820"/>
      <c r="E1" s="2820"/>
      <c r="F1" s="2820"/>
      <c r="G1" s="2820"/>
      <c r="H1" s="2820"/>
      <c r="I1" s="2820"/>
      <c r="J1" s="2820"/>
      <c r="K1" s="2820"/>
      <c r="L1" s="2820"/>
      <c r="M1" s="2820"/>
      <c r="N1" s="2820"/>
      <c r="O1" s="2820"/>
      <c r="P1" s="6"/>
    </row>
    <row r="2" spans="1:16" ht="13.5" thickBo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26.25" customHeight="1" thickBot="1" x14ac:dyDescent="0.25">
      <c r="A3" s="457" t="s">
        <v>94</v>
      </c>
      <c r="B3" s="2821" t="s">
        <v>95</v>
      </c>
      <c r="C3" s="2822"/>
      <c r="D3" s="2823"/>
      <c r="E3" s="2821" t="s">
        <v>28</v>
      </c>
      <c r="F3" s="2822"/>
      <c r="G3" s="2823"/>
      <c r="H3" s="2821" t="s">
        <v>35</v>
      </c>
      <c r="I3" s="2822"/>
      <c r="J3" s="2823"/>
      <c r="K3" s="2631" t="s">
        <v>405</v>
      </c>
      <c r="L3" s="2632"/>
      <c r="M3" s="2633"/>
      <c r="N3" s="2821" t="s">
        <v>96</v>
      </c>
      <c r="O3" s="2822"/>
      <c r="P3" s="2823"/>
    </row>
    <row r="4" spans="1:16" ht="13.5" thickBot="1" x14ac:dyDescent="0.25">
      <c r="A4" s="458"/>
      <c r="B4" s="591" t="s">
        <v>480</v>
      </c>
      <c r="C4" s="604" t="s">
        <v>486</v>
      </c>
      <c r="D4" s="592">
        <v>2023</v>
      </c>
      <c r="E4" s="1094" t="s">
        <v>480</v>
      </c>
      <c r="F4" s="604" t="s">
        <v>486</v>
      </c>
      <c r="G4" s="1095">
        <v>2023</v>
      </c>
      <c r="H4" s="1094" t="s">
        <v>480</v>
      </c>
      <c r="I4" s="604" t="s">
        <v>486</v>
      </c>
      <c r="J4" s="1095">
        <v>2023</v>
      </c>
      <c r="K4" s="1094" t="s">
        <v>480</v>
      </c>
      <c r="L4" s="604" t="s">
        <v>486</v>
      </c>
      <c r="M4" s="1095">
        <v>2023</v>
      </c>
      <c r="N4" s="1094" t="s">
        <v>480</v>
      </c>
      <c r="O4" s="604" t="s">
        <v>486</v>
      </c>
      <c r="P4" s="1095">
        <v>2023</v>
      </c>
    </row>
    <row r="5" spans="1:16" ht="25.5" x14ac:dyDescent="0.2">
      <c r="A5" s="460" t="s">
        <v>155</v>
      </c>
      <c r="B5" s="607">
        <v>675400000</v>
      </c>
      <c r="C5" s="1061">
        <v>675400000</v>
      </c>
      <c r="D5" s="1073">
        <v>675400000</v>
      </c>
      <c r="E5" s="1071">
        <v>85000</v>
      </c>
      <c r="F5" s="607">
        <v>85000</v>
      </c>
      <c r="G5" s="464">
        <v>85000</v>
      </c>
      <c r="H5" s="1061"/>
      <c r="I5" s="607"/>
      <c r="J5" s="464"/>
      <c r="K5" s="1061"/>
      <c r="L5" s="607"/>
      <c r="M5" s="464"/>
      <c r="N5" s="1061"/>
      <c r="O5" s="607"/>
      <c r="P5" s="464"/>
    </row>
    <row r="6" spans="1:16" ht="25.5" x14ac:dyDescent="0.2">
      <c r="A6" s="460" t="s">
        <v>268</v>
      </c>
      <c r="B6" s="1062">
        <v>73039000</v>
      </c>
      <c r="C6" s="1064">
        <v>73039000</v>
      </c>
      <c r="D6" s="1074">
        <v>73039000</v>
      </c>
      <c r="E6" s="1064">
        <v>13000000</v>
      </c>
      <c r="F6" s="1062">
        <v>13000000</v>
      </c>
      <c r="G6" s="1063">
        <v>13000000</v>
      </c>
      <c r="H6" s="1064">
        <v>12000000</v>
      </c>
      <c r="I6" s="1062">
        <v>12000000</v>
      </c>
      <c r="J6" s="1063">
        <v>12000000</v>
      </c>
      <c r="K6" s="1064">
        <v>6000000</v>
      </c>
      <c r="L6" s="1062">
        <v>6000000</v>
      </c>
      <c r="M6" s="1063">
        <v>6000000</v>
      </c>
      <c r="N6" s="1064">
        <v>250000</v>
      </c>
      <c r="O6" s="1062">
        <v>250000</v>
      </c>
      <c r="P6" s="1063">
        <v>250000</v>
      </c>
    </row>
    <row r="7" spans="1:16" ht="38.25" x14ac:dyDescent="0.2">
      <c r="A7" s="460" t="s">
        <v>402</v>
      </c>
      <c r="B7" s="1062">
        <v>119000000</v>
      </c>
      <c r="C7" s="1064">
        <v>119000000</v>
      </c>
      <c r="D7" s="1074">
        <v>119000000</v>
      </c>
      <c r="E7" s="1064"/>
      <c r="F7" s="1062"/>
      <c r="G7" s="1063"/>
      <c r="H7" s="1064"/>
      <c r="I7" s="1062"/>
      <c r="J7" s="1063"/>
      <c r="K7" s="1064"/>
      <c r="L7" s="1062"/>
      <c r="M7" s="1063"/>
      <c r="N7" s="1064"/>
      <c r="O7" s="1062"/>
      <c r="P7" s="1063"/>
    </row>
    <row r="8" spans="1:16" ht="38.25" x14ac:dyDescent="0.2">
      <c r="A8" s="460" t="s">
        <v>403</v>
      </c>
      <c r="B8" s="1062"/>
      <c r="C8" s="1064"/>
      <c r="D8" s="1074"/>
      <c r="E8" s="1064"/>
      <c r="F8" s="1062"/>
      <c r="G8" s="1063"/>
      <c r="H8" s="1064"/>
      <c r="I8" s="1062"/>
      <c r="J8" s="1063"/>
      <c r="K8" s="1064"/>
      <c r="L8" s="1062"/>
      <c r="M8" s="1063"/>
      <c r="N8" s="1064"/>
      <c r="O8" s="1062"/>
      <c r="P8" s="1063"/>
    </row>
    <row r="9" spans="1:16" ht="25.5" x14ac:dyDescent="0.2">
      <c r="A9" s="460" t="s">
        <v>78</v>
      </c>
      <c r="B9" s="1062">
        <v>30000000</v>
      </c>
      <c r="C9" s="1064">
        <v>20000000</v>
      </c>
      <c r="D9" s="1074">
        <v>10000000</v>
      </c>
      <c r="E9" s="1064"/>
      <c r="F9" s="1062"/>
      <c r="G9" s="1063"/>
      <c r="H9" s="1064"/>
      <c r="I9" s="1062"/>
      <c r="J9" s="1063"/>
      <c r="K9" s="1064"/>
      <c r="L9" s="1062"/>
      <c r="M9" s="1063"/>
      <c r="N9" s="1064"/>
      <c r="O9" s="1062"/>
      <c r="P9" s="1063"/>
    </row>
    <row r="10" spans="1:16" ht="35.25" customHeight="1" x14ac:dyDescent="0.2">
      <c r="A10" s="460" t="s">
        <v>271</v>
      </c>
      <c r="B10" s="1062"/>
      <c r="C10" s="1064"/>
      <c r="D10" s="1074"/>
      <c r="E10" s="1064"/>
      <c r="F10" s="1062"/>
      <c r="G10" s="1063"/>
      <c r="H10" s="1064"/>
      <c r="I10" s="1062"/>
      <c r="J10" s="1063"/>
      <c r="K10" s="1064"/>
      <c r="L10" s="1062"/>
      <c r="M10" s="1063"/>
      <c r="N10" s="1064"/>
      <c r="O10" s="1062"/>
      <c r="P10" s="1063"/>
    </row>
    <row r="11" spans="1:16" ht="51" x14ac:dyDescent="0.2">
      <c r="A11" s="460" t="s">
        <v>192</v>
      </c>
      <c r="B11" s="1062"/>
      <c r="C11" s="1064"/>
      <c r="D11" s="1074"/>
      <c r="E11" s="1064"/>
      <c r="F11" s="1062"/>
      <c r="G11" s="1063"/>
      <c r="H11" s="1064"/>
      <c r="I11" s="1062"/>
      <c r="J11" s="1063"/>
      <c r="K11" s="1064"/>
      <c r="L11" s="1062"/>
      <c r="M11" s="1063"/>
      <c r="N11" s="1064"/>
      <c r="O11" s="1062"/>
      <c r="P11" s="1063"/>
    </row>
    <row r="12" spans="1:16" ht="26.25" thickBot="1" x14ac:dyDescent="0.25">
      <c r="A12" s="465" t="s">
        <v>272</v>
      </c>
      <c r="B12" s="1065">
        <v>100000000</v>
      </c>
      <c r="C12" s="1067">
        <v>150000000</v>
      </c>
      <c r="D12" s="1075">
        <v>200000000</v>
      </c>
      <c r="E12" s="1067">
        <f>SUM(E28-E6-E5)</f>
        <v>139526760</v>
      </c>
      <c r="F12" s="1067">
        <f t="shared" ref="F12:P12" si="0">SUM(F28-F6-F5)</f>
        <v>150402814.80000001</v>
      </c>
      <c r="G12" s="1067">
        <f t="shared" si="0"/>
        <v>163101596.28000003</v>
      </c>
      <c r="H12" s="1067">
        <f t="shared" si="0"/>
        <v>187014880</v>
      </c>
      <c r="I12" s="1067">
        <f t="shared" si="0"/>
        <v>200391109.30000004</v>
      </c>
      <c r="J12" s="1067">
        <f t="shared" si="0"/>
        <v>216280220.23000005</v>
      </c>
      <c r="K12" s="1067">
        <f t="shared" si="0"/>
        <v>66423400</v>
      </c>
      <c r="L12" s="1067">
        <f t="shared" si="0"/>
        <v>69711006.400000006</v>
      </c>
      <c r="M12" s="1067">
        <f t="shared" si="0"/>
        <v>73912107.040000021</v>
      </c>
      <c r="N12" s="1067">
        <f t="shared" si="0"/>
        <v>83963394</v>
      </c>
      <c r="O12" s="1067">
        <f t="shared" si="0"/>
        <v>90514733.400000006</v>
      </c>
      <c r="P12" s="1067">
        <f t="shared" si="0"/>
        <v>97721206.74000001</v>
      </c>
    </row>
    <row r="13" spans="1:16" ht="26.25" thickBot="1" x14ac:dyDescent="0.25">
      <c r="A13" s="466" t="s">
        <v>116</v>
      </c>
      <c r="B13" s="609">
        <f t="shared" ref="B13:C13" si="1">SUM(B5:B12)</f>
        <v>997439000</v>
      </c>
      <c r="C13" s="1068">
        <f t="shared" si="1"/>
        <v>1037439000</v>
      </c>
      <c r="D13" s="609">
        <f t="shared" ref="D13:P13" si="2">SUM(D5:D12)</f>
        <v>1077439000</v>
      </c>
      <c r="E13" s="609">
        <f t="shared" ref="E13:F13" si="3">SUM(E5:E12)</f>
        <v>152611760</v>
      </c>
      <c r="F13" s="1068">
        <f t="shared" si="3"/>
        <v>163487814.80000001</v>
      </c>
      <c r="G13" s="609">
        <f t="shared" si="2"/>
        <v>176186596.28000003</v>
      </c>
      <c r="H13" s="609">
        <f t="shared" ref="H13:I13" si="4">SUM(H5:H12)</f>
        <v>199014880</v>
      </c>
      <c r="I13" s="1068">
        <f t="shared" si="4"/>
        <v>212391109.30000004</v>
      </c>
      <c r="J13" s="609">
        <f t="shared" si="2"/>
        <v>228280220.23000005</v>
      </c>
      <c r="K13" s="609">
        <f t="shared" ref="K13:L13" si="5">SUM(K5:K12)</f>
        <v>72423400</v>
      </c>
      <c r="L13" s="1068">
        <f t="shared" si="5"/>
        <v>75711006.400000006</v>
      </c>
      <c r="M13" s="609">
        <f t="shared" si="2"/>
        <v>79912107.040000021</v>
      </c>
      <c r="N13" s="609">
        <f t="shared" ref="N13:O13" si="6">SUM(N5:N12)</f>
        <v>84213394</v>
      </c>
      <c r="O13" s="1068">
        <f t="shared" si="6"/>
        <v>90764733.400000006</v>
      </c>
      <c r="P13" s="609">
        <f t="shared" si="2"/>
        <v>97971206.74000001</v>
      </c>
    </row>
    <row r="14" spans="1:16" ht="13.5" thickBot="1" x14ac:dyDescent="0.25">
      <c r="A14" s="461"/>
      <c r="B14" s="461"/>
      <c r="C14" s="461"/>
      <c r="D14" s="461"/>
      <c r="E14" s="461"/>
      <c r="F14" s="461"/>
      <c r="G14" s="461"/>
      <c r="H14" s="461"/>
      <c r="I14" s="461"/>
      <c r="J14" s="461"/>
      <c r="K14" s="461"/>
      <c r="L14" s="461"/>
      <c r="M14" s="461"/>
      <c r="N14" s="461"/>
      <c r="O14" s="461"/>
      <c r="P14" s="461"/>
    </row>
    <row r="15" spans="1:16" ht="26.25" customHeight="1" thickBot="1" x14ac:dyDescent="0.25">
      <c r="A15" s="457" t="s">
        <v>99</v>
      </c>
      <c r="B15" s="2821" t="s">
        <v>95</v>
      </c>
      <c r="C15" s="2822"/>
      <c r="D15" s="2823"/>
      <c r="E15" s="2821" t="s">
        <v>28</v>
      </c>
      <c r="F15" s="2822"/>
      <c r="G15" s="2823"/>
      <c r="H15" s="2821" t="s">
        <v>35</v>
      </c>
      <c r="I15" s="2822"/>
      <c r="J15" s="2823"/>
      <c r="K15" s="2631" t="s">
        <v>405</v>
      </c>
      <c r="L15" s="2632"/>
      <c r="M15" s="2633"/>
      <c r="N15" s="2821" t="s">
        <v>96</v>
      </c>
      <c r="O15" s="2822"/>
      <c r="P15" s="2823"/>
    </row>
    <row r="16" spans="1:16" ht="13.5" thickBot="1" x14ac:dyDescent="0.25">
      <c r="A16" s="462"/>
      <c r="B16" s="1094" t="s">
        <v>480</v>
      </c>
      <c r="C16" s="604" t="s">
        <v>486</v>
      </c>
      <c r="D16" s="1095">
        <v>2023</v>
      </c>
      <c r="E16" s="591" t="s">
        <v>480</v>
      </c>
      <c r="F16" s="604" t="s">
        <v>486</v>
      </c>
      <c r="G16" s="592">
        <v>2023</v>
      </c>
      <c r="H16" s="1094" t="s">
        <v>480</v>
      </c>
      <c r="I16" s="604" t="s">
        <v>486</v>
      </c>
      <c r="J16" s="1095">
        <v>2023</v>
      </c>
      <c r="K16" s="591" t="s">
        <v>480</v>
      </c>
      <c r="L16" s="604" t="s">
        <v>486</v>
      </c>
      <c r="M16" s="592">
        <v>2023</v>
      </c>
      <c r="N16" s="1094" t="s">
        <v>480</v>
      </c>
      <c r="O16" s="604" t="s">
        <v>486</v>
      </c>
      <c r="P16" s="1095">
        <v>2023</v>
      </c>
    </row>
    <row r="17" spans="1:16" ht="25.5" x14ac:dyDescent="0.2">
      <c r="A17" s="460" t="s">
        <v>8</v>
      </c>
      <c r="B17" s="463">
        <v>53340000</v>
      </c>
      <c r="C17" s="607">
        <f>SUM(B17)*1.1</f>
        <v>58674000.000000007</v>
      </c>
      <c r="D17" s="464">
        <f>SUM(C17)*1.1</f>
        <v>64541400.000000015</v>
      </c>
      <c r="E17" s="1061">
        <f>90972000*1.08</f>
        <v>98249760</v>
      </c>
      <c r="F17" s="607">
        <f>SUM(E17)*1.1</f>
        <v>108074736.00000001</v>
      </c>
      <c r="G17" s="464">
        <f>SUM(F17)*1.1</f>
        <v>118882209.60000002</v>
      </c>
      <c r="H17" s="1061">
        <f>113827000*1.08</f>
        <v>122933160.00000001</v>
      </c>
      <c r="I17" s="607">
        <f>SUM(H17*1.1)</f>
        <v>135226476.00000003</v>
      </c>
      <c r="J17" s="464">
        <f>SUM(I17*1.1)</f>
        <v>148749123.60000005</v>
      </c>
      <c r="K17" s="1061">
        <f>30096000*1.08</f>
        <v>32503680.000000004</v>
      </c>
      <c r="L17" s="607">
        <f>SUM(K17)*1.1</f>
        <v>35754048.000000007</v>
      </c>
      <c r="M17" s="464">
        <f>SUM(L17)*1.1</f>
        <v>39329452.800000012</v>
      </c>
      <c r="N17" s="1061">
        <f>51626000*1.08</f>
        <v>55756080</v>
      </c>
      <c r="O17" s="607">
        <f>SUM(N17)*1.1</f>
        <v>61331688.000000007</v>
      </c>
      <c r="P17" s="464">
        <f>SUM(O17)*1.1</f>
        <v>67464856.800000012</v>
      </c>
    </row>
    <row r="18" spans="1:16" ht="38.25" x14ac:dyDescent="0.2">
      <c r="A18" s="460" t="s">
        <v>404</v>
      </c>
      <c r="B18" s="1069">
        <f>SUM(B17*0.175)</f>
        <v>9334500</v>
      </c>
      <c r="C18" s="1062">
        <f>SUM(C17*0.175)</f>
        <v>10267950</v>
      </c>
      <c r="D18" s="1063">
        <f>SUM(D17*0.175)</f>
        <v>11294745.000000002</v>
      </c>
      <c r="E18" s="1064">
        <f>17862000</f>
        <v>17862000</v>
      </c>
      <c r="F18" s="1062">
        <f>SUM(F17*0.175)</f>
        <v>18913078.800000001</v>
      </c>
      <c r="G18" s="1063">
        <f>SUM(G17*0.175)</f>
        <v>20804386.680000003</v>
      </c>
      <c r="H18" s="1064">
        <f>20909000*1.08</f>
        <v>22581720</v>
      </c>
      <c r="I18" s="1062">
        <f>SUM(I17*0.175)</f>
        <v>23664633.300000004</v>
      </c>
      <c r="J18" s="1063">
        <f>SUM(J17*0.175)</f>
        <v>26031096.630000006</v>
      </c>
      <c r="K18" s="1064">
        <f>5759000*1.08</f>
        <v>6219720</v>
      </c>
      <c r="L18" s="1062">
        <f>SUM(L17*0.175)</f>
        <v>6256958.4000000013</v>
      </c>
      <c r="M18" s="1063">
        <f>SUM(M17*0.175)</f>
        <v>6882654.2400000021</v>
      </c>
      <c r="N18" s="1064">
        <f>SUM(N17*0.175)</f>
        <v>9757314</v>
      </c>
      <c r="O18" s="1062">
        <f>SUM(O17*0.175)</f>
        <v>10733045.4</v>
      </c>
      <c r="P18" s="1063">
        <f>SUM(P17*0.175)</f>
        <v>11806349.940000001</v>
      </c>
    </row>
    <row r="19" spans="1:16" ht="25.5" x14ac:dyDescent="0.2">
      <c r="A19" s="460" t="s">
        <v>18</v>
      </c>
      <c r="B19" s="1069">
        <v>130000000</v>
      </c>
      <c r="C19" s="1062">
        <v>130000000</v>
      </c>
      <c r="D19" s="1063">
        <v>130000000</v>
      </c>
      <c r="E19" s="1064">
        <v>35000000</v>
      </c>
      <c r="F19" s="1062">
        <v>35000000</v>
      </c>
      <c r="G19" s="1063">
        <v>35000000</v>
      </c>
      <c r="H19" s="1064">
        <v>52000000</v>
      </c>
      <c r="I19" s="1062">
        <v>52000000</v>
      </c>
      <c r="J19" s="1063">
        <v>52000000</v>
      </c>
      <c r="K19" s="1064">
        <v>29500000</v>
      </c>
      <c r="L19" s="1062">
        <v>29500000</v>
      </c>
      <c r="M19" s="1063">
        <v>29500000</v>
      </c>
      <c r="N19" s="1064">
        <v>15500000</v>
      </c>
      <c r="O19" s="1062">
        <v>15500000</v>
      </c>
      <c r="P19" s="1063">
        <v>15500000</v>
      </c>
    </row>
    <row r="20" spans="1:16" ht="38.25" x14ac:dyDescent="0.2">
      <c r="A20" s="460" t="s">
        <v>198</v>
      </c>
      <c r="B20" s="1069">
        <v>45400000</v>
      </c>
      <c r="C20" s="1062">
        <v>45400000</v>
      </c>
      <c r="D20" s="1063">
        <v>45400000</v>
      </c>
      <c r="E20" s="1064"/>
      <c r="F20" s="1062"/>
      <c r="G20" s="1063"/>
      <c r="H20" s="1064"/>
      <c r="I20" s="1062"/>
      <c r="J20" s="1063"/>
      <c r="K20" s="1064"/>
      <c r="L20" s="1062"/>
      <c r="M20" s="1063"/>
      <c r="N20" s="1064"/>
      <c r="O20" s="1062"/>
      <c r="P20" s="1063"/>
    </row>
    <row r="21" spans="1:16" ht="76.5" x14ac:dyDescent="0.2">
      <c r="A21" s="460" t="s">
        <v>420</v>
      </c>
      <c r="B21" s="1069">
        <v>36000000</v>
      </c>
      <c r="C21" s="1062">
        <v>36000000</v>
      </c>
      <c r="D21" s="1063">
        <v>36000000</v>
      </c>
      <c r="E21" s="1064"/>
      <c r="F21" s="1062"/>
      <c r="G21" s="1063"/>
      <c r="H21" s="1064"/>
      <c r="I21" s="1062"/>
      <c r="J21" s="1063"/>
      <c r="K21" s="1064"/>
      <c r="L21" s="1062"/>
      <c r="M21" s="1063"/>
      <c r="N21" s="1064"/>
      <c r="O21" s="1062"/>
      <c r="P21" s="1063"/>
    </row>
    <row r="22" spans="1:16" x14ac:dyDescent="0.2">
      <c r="A22" s="460" t="s">
        <v>100</v>
      </c>
      <c r="B22" s="1069">
        <v>43000000</v>
      </c>
      <c r="C22" s="1062">
        <v>43000000</v>
      </c>
      <c r="D22" s="1063">
        <v>43000000</v>
      </c>
      <c r="E22" s="1064">
        <v>1500000</v>
      </c>
      <c r="F22" s="1064">
        <v>1500000</v>
      </c>
      <c r="G22" s="1063">
        <v>1500000</v>
      </c>
      <c r="H22" s="1072">
        <v>1500000</v>
      </c>
      <c r="I22" s="1064">
        <v>1500000</v>
      </c>
      <c r="J22" s="1063">
        <v>1500000</v>
      </c>
      <c r="K22" s="1072">
        <v>4200000</v>
      </c>
      <c r="L22" s="1064">
        <v>4200000</v>
      </c>
      <c r="M22" s="1063">
        <v>4200000</v>
      </c>
      <c r="N22" s="1072">
        <v>3200000</v>
      </c>
      <c r="O22" s="1064">
        <v>3200000</v>
      </c>
      <c r="P22" s="1063">
        <v>3200000</v>
      </c>
    </row>
    <row r="23" spans="1:16" x14ac:dyDescent="0.2">
      <c r="A23" s="460" t="s">
        <v>101</v>
      </c>
      <c r="B23" s="1069">
        <v>110000000</v>
      </c>
      <c r="C23" s="1062">
        <v>110000000</v>
      </c>
      <c r="D23" s="1063">
        <v>110000000</v>
      </c>
      <c r="E23" s="1064"/>
      <c r="F23" s="1062"/>
      <c r="G23" s="1063"/>
      <c r="H23" s="1064"/>
      <c r="I23" s="1062"/>
      <c r="J23" s="1063"/>
      <c r="K23" s="1064"/>
      <c r="L23" s="1062"/>
      <c r="M23" s="1063"/>
      <c r="N23" s="1064"/>
      <c r="O23" s="1062"/>
      <c r="P23" s="1063"/>
    </row>
    <row r="24" spans="1:16" ht="76.5" x14ac:dyDescent="0.2">
      <c r="A24" s="460" t="s">
        <v>421</v>
      </c>
      <c r="B24" s="1069"/>
      <c r="C24" s="1062"/>
      <c r="D24" s="1063"/>
      <c r="E24" s="1064"/>
      <c r="F24" s="1062"/>
      <c r="G24" s="1063"/>
      <c r="H24" s="1064"/>
      <c r="I24" s="1062"/>
      <c r="J24" s="1063"/>
      <c r="K24" s="1064"/>
      <c r="L24" s="1062"/>
      <c r="M24" s="1063"/>
      <c r="N24" s="1064"/>
      <c r="O24" s="1062"/>
      <c r="P24" s="1063"/>
    </row>
    <row r="25" spans="1:16" ht="25.5" x14ac:dyDescent="0.2">
      <c r="A25" s="460" t="s">
        <v>102</v>
      </c>
      <c r="B25" s="1069">
        <f>SUM(E12+H12+K12+N12)</f>
        <v>476928434</v>
      </c>
      <c r="C25" s="1062">
        <f>SUM(F12+I12+L12+O12)</f>
        <v>511019663.89999998</v>
      </c>
      <c r="D25" s="1063">
        <f>SUM(G12+J12+M12+P12)</f>
        <v>551015130.2900002</v>
      </c>
      <c r="E25" s="1064"/>
      <c r="F25" s="1062"/>
      <c r="G25" s="1063"/>
      <c r="H25" s="1064"/>
      <c r="I25" s="1062"/>
      <c r="J25" s="1063"/>
      <c r="K25" s="1064"/>
      <c r="L25" s="1062"/>
      <c r="M25" s="1063"/>
      <c r="N25" s="1064"/>
      <c r="O25" s="1062"/>
      <c r="P25" s="1063"/>
    </row>
    <row r="26" spans="1:16" ht="25.5" x14ac:dyDescent="0.2">
      <c r="A26" s="460" t="s">
        <v>103</v>
      </c>
      <c r="B26" s="1069">
        <f>SUM(B13)-B17-B18-B19-B20-B21-B22-B23-B25-B27</f>
        <v>73436066</v>
      </c>
      <c r="C26" s="1069">
        <f t="shared" ref="C26:D26" si="7">SUM(C13)-C17-C18-C19-C20-C21-C22-C23-C25-C27</f>
        <v>73077386.100000024</v>
      </c>
      <c r="D26" s="1069">
        <f t="shared" si="7"/>
        <v>66187724.7099998</v>
      </c>
      <c r="E26" s="1064"/>
      <c r="F26" s="1062"/>
      <c r="G26" s="1063"/>
      <c r="H26" s="1064"/>
      <c r="I26" s="1062"/>
      <c r="J26" s="1063"/>
      <c r="K26" s="1064"/>
      <c r="L26" s="1062"/>
      <c r="M26" s="1063"/>
      <c r="N26" s="1064"/>
      <c r="O26" s="1062"/>
      <c r="P26" s="1063"/>
    </row>
    <row r="27" spans="1:16" ht="13.5" thickBot="1" x14ac:dyDescent="0.25">
      <c r="A27" s="465" t="s">
        <v>104</v>
      </c>
      <c r="B27" s="1070">
        <v>20000000</v>
      </c>
      <c r="C27" s="1065">
        <v>20000000</v>
      </c>
      <c r="D27" s="1066">
        <v>20000000</v>
      </c>
      <c r="E27" s="1067"/>
      <c r="F27" s="1065"/>
      <c r="G27" s="1066"/>
      <c r="H27" s="1067"/>
      <c r="I27" s="1065"/>
      <c r="J27" s="1066"/>
      <c r="K27" s="1067"/>
      <c r="L27" s="1065"/>
      <c r="M27" s="1066"/>
      <c r="N27" s="1067"/>
      <c r="O27" s="1065"/>
      <c r="P27" s="1066"/>
    </row>
    <row r="28" spans="1:16" ht="26.25" thickBot="1" x14ac:dyDescent="0.25">
      <c r="A28" s="605" t="s">
        <v>117</v>
      </c>
      <c r="B28" s="606">
        <f t="shared" ref="B28" si="8">SUM(B17:B27)</f>
        <v>997439000</v>
      </c>
      <c r="C28" s="608">
        <f>SUM(C17:C27)</f>
        <v>1037439000</v>
      </c>
      <c r="D28" s="609">
        <f t="shared" ref="D28:F28" si="9">SUM(D17:D27)</f>
        <v>1077439000</v>
      </c>
      <c r="E28" s="609">
        <f t="shared" si="9"/>
        <v>152611760</v>
      </c>
      <c r="F28" s="1068">
        <f t="shared" si="9"/>
        <v>163487814.80000001</v>
      </c>
      <c r="G28" s="609">
        <f t="shared" ref="G28:P28" si="10">SUM(G17:G27)</f>
        <v>176186596.28000003</v>
      </c>
      <c r="H28" s="609">
        <f t="shared" ref="H28:I28" si="11">SUM(H17:H27)</f>
        <v>199014880</v>
      </c>
      <c r="I28" s="1068">
        <f t="shared" si="11"/>
        <v>212391109.30000004</v>
      </c>
      <c r="J28" s="609">
        <f t="shared" si="10"/>
        <v>228280220.23000005</v>
      </c>
      <c r="K28" s="609">
        <f t="shared" ref="K28:L28" si="12">SUM(K17:K27)</f>
        <v>72423400</v>
      </c>
      <c r="L28" s="1068">
        <f t="shared" si="12"/>
        <v>75711006.400000006</v>
      </c>
      <c r="M28" s="609">
        <f t="shared" si="10"/>
        <v>79912107.040000021</v>
      </c>
      <c r="N28" s="609">
        <f t="shared" ref="N28:O28" si="13">SUM(N17:N27)</f>
        <v>84213394</v>
      </c>
      <c r="O28" s="1068">
        <f t="shared" si="13"/>
        <v>90764733.400000006</v>
      </c>
      <c r="P28" s="609">
        <f t="shared" si="10"/>
        <v>97971206.74000001</v>
      </c>
    </row>
    <row r="31" spans="1:16" x14ac:dyDescent="0.2">
      <c r="B31" s="630"/>
      <c r="C31" s="630"/>
      <c r="D31" s="630"/>
      <c r="E31" s="630"/>
      <c r="F31" s="630"/>
      <c r="G31" s="630"/>
      <c r="H31" s="630"/>
      <c r="I31" s="630"/>
      <c r="J31" s="630"/>
      <c r="K31" s="630"/>
      <c r="L31" s="630"/>
      <c r="M31" s="630"/>
      <c r="N31" s="630"/>
      <c r="O31" s="630"/>
      <c r="P31" s="630"/>
    </row>
  </sheetData>
  <mergeCells count="11">
    <mergeCell ref="B15:D15"/>
    <mergeCell ref="E15:G15"/>
    <mergeCell ref="H15:J15"/>
    <mergeCell ref="K15:M15"/>
    <mergeCell ref="N15:P15"/>
    <mergeCell ref="A1:O1"/>
    <mergeCell ref="B3:D3"/>
    <mergeCell ref="E3:G3"/>
    <mergeCell ref="H3:J3"/>
    <mergeCell ref="K3:M3"/>
    <mergeCell ref="N3:P3"/>
  </mergeCells>
  <pageMargins left="0.7" right="0.7" top="0.75" bottom="0.75" header="0.3" footer="0.3"/>
  <pageSetup paperSize="9" scale="5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K9"/>
  <sheetViews>
    <sheetView workbookViewId="0">
      <selection activeCell="E6" sqref="E6"/>
    </sheetView>
  </sheetViews>
  <sheetFormatPr defaultColWidth="9.140625" defaultRowHeight="12.75" x14ac:dyDescent="0.2"/>
  <cols>
    <col min="1" max="1" width="3.5703125" customWidth="1"/>
    <col min="2" max="2" width="18.7109375" customWidth="1"/>
    <col min="3" max="3" width="10.42578125" customWidth="1"/>
    <col min="4" max="4" width="2.140625" customWidth="1"/>
    <col min="5" max="5" width="21.85546875" customWidth="1"/>
    <col min="6" max="6" width="14.140625" customWidth="1"/>
    <col min="7" max="7" width="9.140625" hidden="1" customWidth="1"/>
    <col min="8" max="8" width="18.85546875" customWidth="1"/>
    <col min="9" max="9" width="29.28515625" customWidth="1"/>
    <col min="10" max="11" width="9.140625" hidden="1" customWidth="1"/>
  </cols>
  <sheetData>
    <row r="1" spans="1:11" ht="39" customHeight="1" thickBot="1" x14ac:dyDescent="0.3">
      <c r="A1" s="2696" t="s">
        <v>555</v>
      </c>
      <c r="B1" s="2697"/>
      <c r="C1" s="2697"/>
      <c r="D1" s="2697"/>
      <c r="E1" s="2697"/>
      <c r="F1" s="2697"/>
      <c r="G1" s="2697"/>
      <c r="H1" s="2698"/>
      <c r="I1" s="1056"/>
      <c r="J1" s="1057"/>
      <c r="K1" s="1058"/>
    </row>
    <row r="3" spans="1:11" ht="13.5" thickBot="1" x14ac:dyDescent="0.25">
      <c r="A3" s="1078"/>
      <c r="B3" s="1078"/>
      <c r="C3" s="1078"/>
      <c r="D3" s="1078"/>
      <c r="E3" s="1078" t="s">
        <v>457</v>
      </c>
      <c r="F3" s="1078" t="s">
        <v>455</v>
      </c>
      <c r="G3" s="1078"/>
      <c r="H3" s="1078" t="s">
        <v>456</v>
      </c>
    </row>
    <row r="4" spans="1:11" x14ac:dyDescent="0.2">
      <c r="A4" s="34">
        <v>3</v>
      </c>
      <c r="B4" s="2824" t="s">
        <v>435</v>
      </c>
      <c r="C4" s="2824"/>
      <c r="D4" s="2824"/>
      <c r="E4" s="258">
        <v>8000000</v>
      </c>
      <c r="F4" s="113"/>
      <c r="G4" s="113"/>
      <c r="H4" s="620"/>
    </row>
    <row r="5" spans="1:11" ht="44.25" customHeight="1" thickBot="1" x14ac:dyDescent="0.25">
      <c r="A5" s="52">
        <v>4</v>
      </c>
      <c r="B5" s="2825" t="s">
        <v>592</v>
      </c>
      <c r="C5" s="2825"/>
      <c r="D5" s="2825"/>
      <c r="E5" s="276">
        <v>26500000</v>
      </c>
      <c r="F5" s="306">
        <v>26500000</v>
      </c>
      <c r="G5" s="306"/>
      <c r="H5" s="1004">
        <v>0</v>
      </c>
      <c r="I5" s="250"/>
    </row>
    <row r="6" spans="1:11" ht="13.5" thickBot="1" x14ac:dyDescent="0.25">
      <c r="A6" s="283"/>
      <c r="B6" s="2826" t="s">
        <v>454</v>
      </c>
      <c r="C6" s="2826"/>
      <c r="D6" s="2826"/>
      <c r="E6" s="1059">
        <f>SUM(E4:E5)</f>
        <v>34500000</v>
      </c>
      <c r="F6" s="1060">
        <f>SUM(F4:F5)</f>
        <v>26500000</v>
      </c>
      <c r="G6" s="1060"/>
      <c r="H6" s="621">
        <f>SUM(H4:H5)</f>
        <v>0</v>
      </c>
    </row>
    <row r="9" spans="1:11" x14ac:dyDescent="0.2">
      <c r="F9" s="630"/>
    </row>
  </sheetData>
  <mergeCells count="4">
    <mergeCell ref="B4:D4"/>
    <mergeCell ref="B5:D5"/>
    <mergeCell ref="B6:D6"/>
    <mergeCell ref="A1:H1"/>
  </mergeCells>
  <pageMargins left="0.7" right="0.7" top="0.75" bottom="0.75" header="0.3" footer="0.3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BD98D-5CA1-4AC2-B527-09617CDBB16F}">
  <dimension ref="A1:G210"/>
  <sheetViews>
    <sheetView topLeftCell="A159" workbookViewId="0">
      <selection activeCell="E199" sqref="E199"/>
    </sheetView>
  </sheetViews>
  <sheetFormatPr defaultRowHeight="12.75" x14ac:dyDescent="0.2"/>
  <cols>
    <col min="1" max="1" width="3.5703125" bestFit="1" customWidth="1"/>
    <col min="2" max="2" width="71.28515625" customWidth="1"/>
    <col min="3" max="3" width="12.7109375" bestFit="1" customWidth="1"/>
    <col min="5" max="5" width="11.140625" bestFit="1" customWidth="1"/>
    <col min="6" max="6" width="15.28515625" bestFit="1" customWidth="1"/>
    <col min="7" max="7" width="21.28515625" bestFit="1" customWidth="1"/>
  </cols>
  <sheetData>
    <row r="1" spans="1:7" ht="15" customHeight="1" x14ac:dyDescent="0.3">
      <c r="A1" s="2279"/>
      <c r="B1" s="2300" t="s">
        <v>1230</v>
      </c>
      <c r="C1" s="2279"/>
      <c r="D1" s="2279"/>
      <c r="E1" s="2279"/>
      <c r="F1" s="2279"/>
      <c r="G1" s="2279"/>
    </row>
    <row r="2" spans="1:7" ht="15" customHeight="1" thickBot="1" x14ac:dyDescent="0.25">
      <c r="A2" s="2279"/>
      <c r="B2" s="2279"/>
      <c r="C2" s="2279"/>
      <c r="D2" s="2279"/>
      <c r="E2" s="2279"/>
      <c r="F2" s="2279"/>
      <c r="G2" s="2279"/>
    </row>
    <row r="3" spans="1:7" ht="15" customHeight="1" x14ac:dyDescent="0.2">
      <c r="A3" s="2830" t="s">
        <v>1231</v>
      </c>
      <c r="B3" s="2831"/>
      <c r="C3" s="2831"/>
      <c r="D3" s="2831"/>
      <c r="E3" s="2832"/>
      <c r="F3" s="2279"/>
      <c r="G3" s="2279"/>
    </row>
    <row r="4" spans="1:7" ht="15" customHeight="1" x14ac:dyDescent="0.2">
      <c r="A4" s="2301" t="s">
        <v>657</v>
      </c>
      <c r="B4" s="2302" t="s">
        <v>658</v>
      </c>
      <c r="C4" s="2302" t="s">
        <v>659</v>
      </c>
      <c r="D4" s="2302" t="s">
        <v>660</v>
      </c>
      <c r="E4" s="2303" t="s">
        <v>661</v>
      </c>
      <c r="F4" s="2279"/>
      <c r="G4" s="2279"/>
    </row>
    <row r="5" spans="1:7" ht="15" customHeight="1" x14ac:dyDescent="0.2">
      <c r="A5" s="2301">
        <v>1</v>
      </c>
      <c r="B5" s="2302">
        <v>2</v>
      </c>
      <c r="C5" s="2302">
        <v>3</v>
      </c>
      <c r="D5" s="2302">
        <v>4</v>
      </c>
      <c r="E5" s="2303">
        <v>5</v>
      </c>
      <c r="F5" s="2279"/>
      <c r="G5" s="2279"/>
    </row>
    <row r="6" spans="1:7" ht="15" customHeight="1" x14ac:dyDescent="0.2">
      <c r="A6" s="2304" t="s">
        <v>662</v>
      </c>
      <c r="B6" s="2305" t="s">
        <v>663</v>
      </c>
      <c r="C6" s="2306"/>
      <c r="D6" s="2307"/>
      <c r="E6" s="2306"/>
      <c r="F6" s="2279"/>
      <c r="G6" s="2279"/>
    </row>
    <row r="7" spans="1:7" ht="15" customHeight="1" x14ac:dyDescent="0.2">
      <c r="A7" s="2304" t="s">
        <v>664</v>
      </c>
      <c r="B7" s="2305" t="s">
        <v>665</v>
      </c>
      <c r="C7" s="2308">
        <v>5169316</v>
      </c>
      <c r="D7" s="2309">
        <v>0</v>
      </c>
      <c r="E7" s="2308">
        <v>4696820</v>
      </c>
      <c r="F7" s="2279"/>
      <c r="G7" s="2279"/>
    </row>
    <row r="8" spans="1:7" ht="15" customHeight="1" x14ac:dyDescent="0.2">
      <c r="A8" s="2310" t="s">
        <v>666</v>
      </c>
      <c r="B8" s="2311" t="s">
        <v>667</v>
      </c>
      <c r="C8" s="2312">
        <v>5169316</v>
      </c>
      <c r="D8" s="2313">
        <f t="shared" ref="D8" si="0">SUM(D7)</f>
        <v>0</v>
      </c>
      <c r="E8" s="2312">
        <f>SUM(E6:E7)</f>
        <v>4696820</v>
      </c>
      <c r="F8" s="2279"/>
      <c r="G8" s="2279"/>
    </row>
    <row r="9" spans="1:7" ht="15" customHeight="1" x14ac:dyDescent="0.2">
      <c r="A9" s="2304" t="s">
        <v>668</v>
      </c>
      <c r="B9" s="2305" t="s">
        <v>669</v>
      </c>
      <c r="C9" s="2308">
        <v>123193378</v>
      </c>
      <c r="D9" s="2309">
        <v>0</v>
      </c>
      <c r="E9" s="2308">
        <v>125075368</v>
      </c>
      <c r="F9" s="2279"/>
      <c r="G9" s="2279"/>
    </row>
    <row r="10" spans="1:7" ht="15" customHeight="1" x14ac:dyDescent="0.2">
      <c r="A10" s="2304" t="s">
        <v>670</v>
      </c>
      <c r="B10" s="2305" t="s">
        <v>671</v>
      </c>
      <c r="C10" s="2308">
        <v>4614863</v>
      </c>
      <c r="D10" s="2309">
        <v>0</v>
      </c>
      <c r="E10" s="2308">
        <v>400610</v>
      </c>
      <c r="F10" s="2279"/>
      <c r="G10" s="2279"/>
    </row>
    <row r="11" spans="1:7" ht="15" customHeight="1" x14ac:dyDescent="0.2">
      <c r="A11" s="2304" t="s">
        <v>672</v>
      </c>
      <c r="B11" s="2305" t="s">
        <v>673</v>
      </c>
      <c r="C11" s="2308">
        <v>49154</v>
      </c>
      <c r="D11" s="2309">
        <v>0</v>
      </c>
      <c r="E11" s="2308">
        <v>1467465</v>
      </c>
      <c r="F11" s="2279"/>
      <c r="G11" s="2279"/>
    </row>
    <row r="12" spans="1:7" ht="15" customHeight="1" x14ac:dyDescent="0.2">
      <c r="A12" s="2310" t="s">
        <v>674</v>
      </c>
      <c r="B12" s="2311" t="s">
        <v>675</v>
      </c>
      <c r="C12" s="2312">
        <v>127857395</v>
      </c>
      <c r="D12" s="2313">
        <f t="shared" ref="D12:E12" si="1">SUM(D9:D11)</f>
        <v>0</v>
      </c>
      <c r="E12" s="2312">
        <f t="shared" si="1"/>
        <v>126943443</v>
      </c>
      <c r="F12" s="2279"/>
      <c r="G12" s="2279"/>
    </row>
    <row r="13" spans="1:7" ht="15" customHeight="1" x14ac:dyDescent="0.2">
      <c r="A13" s="2304" t="s">
        <v>676</v>
      </c>
      <c r="B13" s="2305" t="s">
        <v>677</v>
      </c>
      <c r="C13" s="2308">
        <v>2134119</v>
      </c>
      <c r="D13" s="2309">
        <v>0</v>
      </c>
      <c r="E13" s="2308">
        <v>2590275</v>
      </c>
      <c r="F13" s="2279"/>
      <c r="G13" s="2279"/>
    </row>
    <row r="14" spans="1:7" ht="15" customHeight="1" x14ac:dyDescent="0.2">
      <c r="A14" s="2304" t="s">
        <v>678</v>
      </c>
      <c r="B14" s="2305" t="s">
        <v>679</v>
      </c>
      <c r="C14" s="2308">
        <v>10730698</v>
      </c>
      <c r="D14" s="2309">
        <v>0</v>
      </c>
      <c r="E14" s="2308">
        <v>10614902</v>
      </c>
      <c r="F14" s="2279"/>
      <c r="G14" s="2279"/>
    </row>
    <row r="15" spans="1:7" ht="15" customHeight="1" x14ac:dyDescent="0.2">
      <c r="A15" s="2304" t="s">
        <v>680</v>
      </c>
      <c r="B15" s="2305" t="s">
        <v>681</v>
      </c>
      <c r="C15" s="2308">
        <v>4630667</v>
      </c>
      <c r="D15" s="2309">
        <v>0</v>
      </c>
      <c r="E15" s="2308">
        <v>4290912</v>
      </c>
      <c r="F15" s="2279"/>
      <c r="G15" s="2279"/>
    </row>
    <row r="16" spans="1:7" ht="15" customHeight="1" x14ac:dyDescent="0.2">
      <c r="A16" s="2310" t="s">
        <v>682</v>
      </c>
      <c r="B16" s="2311" t="s">
        <v>683</v>
      </c>
      <c r="C16" s="2312">
        <v>17495484</v>
      </c>
      <c r="D16" s="2313">
        <f t="shared" ref="D16:E16" si="2">SUM(D13:D15)</f>
        <v>0</v>
      </c>
      <c r="E16" s="2312">
        <f t="shared" si="2"/>
        <v>17496089</v>
      </c>
      <c r="F16" s="2279"/>
      <c r="G16" s="2279"/>
    </row>
    <row r="17" spans="1:7" ht="15" customHeight="1" x14ac:dyDescent="0.2">
      <c r="A17" s="2304" t="s">
        <v>684</v>
      </c>
      <c r="B17" s="2305" t="s">
        <v>685</v>
      </c>
      <c r="C17" s="2308">
        <v>80631719</v>
      </c>
      <c r="D17" s="2309">
        <v>0</v>
      </c>
      <c r="E17" s="2308">
        <v>85020105</v>
      </c>
      <c r="F17" s="2279"/>
      <c r="G17" s="2279"/>
    </row>
    <row r="18" spans="1:7" ht="15" customHeight="1" x14ac:dyDescent="0.2">
      <c r="A18" s="2304" t="s">
        <v>686</v>
      </c>
      <c r="B18" s="2305" t="s">
        <v>687</v>
      </c>
      <c r="C18" s="2308">
        <v>12237699</v>
      </c>
      <c r="D18" s="2309">
        <v>0</v>
      </c>
      <c r="E18" s="2308">
        <v>9941149</v>
      </c>
      <c r="F18" s="2279"/>
      <c r="G18" s="2279"/>
    </row>
    <row r="19" spans="1:7" ht="15" customHeight="1" x14ac:dyDescent="0.2">
      <c r="A19" s="2304" t="s">
        <v>688</v>
      </c>
      <c r="B19" s="2305" t="s">
        <v>689</v>
      </c>
      <c r="C19" s="2308">
        <v>17691359</v>
      </c>
      <c r="D19" s="2309">
        <v>0</v>
      </c>
      <c r="E19" s="2308">
        <v>16141372</v>
      </c>
      <c r="F19" s="2279"/>
      <c r="G19" s="2279"/>
    </row>
    <row r="20" spans="1:7" ht="15" customHeight="1" x14ac:dyDescent="0.2">
      <c r="A20" s="2310" t="s">
        <v>690</v>
      </c>
      <c r="B20" s="2311" t="s">
        <v>691</v>
      </c>
      <c r="C20" s="2312">
        <v>110560777</v>
      </c>
      <c r="D20" s="2313">
        <f t="shared" ref="D20:E20" si="3">SUM(D17:D19)</f>
        <v>0</v>
      </c>
      <c r="E20" s="2312">
        <f t="shared" si="3"/>
        <v>111102626</v>
      </c>
      <c r="F20" s="2279"/>
      <c r="G20" s="2279"/>
    </row>
    <row r="21" spans="1:7" ht="15" customHeight="1" x14ac:dyDescent="0.2">
      <c r="A21" s="2310" t="s">
        <v>692</v>
      </c>
      <c r="B21" s="2311" t="s">
        <v>693</v>
      </c>
      <c r="C21" s="2312">
        <v>2001002</v>
      </c>
      <c r="D21" s="2313">
        <v>0</v>
      </c>
      <c r="E21" s="2312">
        <v>840153</v>
      </c>
      <c r="F21" s="2279"/>
      <c r="G21" s="2279"/>
    </row>
    <row r="22" spans="1:7" ht="15" customHeight="1" x14ac:dyDescent="0.2">
      <c r="A22" s="2310" t="s">
        <v>694</v>
      </c>
      <c r="B22" s="2311" t="s">
        <v>695</v>
      </c>
      <c r="C22" s="2312">
        <v>3332674</v>
      </c>
      <c r="D22" s="2313">
        <v>0</v>
      </c>
      <c r="E22" s="2312">
        <v>3348439</v>
      </c>
      <c r="F22" s="2279"/>
      <c r="G22" s="2279"/>
    </row>
    <row r="23" spans="1:7" ht="15" customHeight="1" x14ac:dyDescent="0.2">
      <c r="A23" s="2310" t="s">
        <v>696</v>
      </c>
      <c r="B23" s="2311" t="s">
        <v>697</v>
      </c>
      <c r="C23" s="2312">
        <v>-363226</v>
      </c>
      <c r="D23" s="2313">
        <f t="shared" ref="D23:E23" si="4">SUM(D8+D12-D16-D20-D21-D22)</f>
        <v>0</v>
      </c>
      <c r="E23" s="2312">
        <f t="shared" si="4"/>
        <v>-1147044</v>
      </c>
      <c r="F23" s="2279"/>
      <c r="G23" s="2279"/>
    </row>
    <row r="24" spans="1:7" ht="15" customHeight="1" x14ac:dyDescent="0.2">
      <c r="A24" s="2304" t="s">
        <v>698</v>
      </c>
      <c r="B24" s="2305" t="s">
        <v>699</v>
      </c>
      <c r="C24" s="2308">
        <v>118</v>
      </c>
      <c r="D24" s="2309">
        <v>0</v>
      </c>
      <c r="E24" s="2308">
        <v>195</v>
      </c>
      <c r="F24" s="2279"/>
      <c r="G24" s="2279"/>
    </row>
    <row r="25" spans="1:7" ht="15" customHeight="1" x14ac:dyDescent="0.2">
      <c r="A25" s="2310" t="s">
        <v>700</v>
      </c>
      <c r="B25" s="2311" t="s">
        <v>701</v>
      </c>
      <c r="C25" s="2312">
        <v>118</v>
      </c>
      <c r="D25" s="2313">
        <f t="shared" ref="D25:E25" si="5">SUM(D24)</f>
        <v>0</v>
      </c>
      <c r="E25" s="2312">
        <f t="shared" si="5"/>
        <v>195</v>
      </c>
      <c r="F25" s="2279"/>
      <c r="G25" s="2279"/>
    </row>
    <row r="26" spans="1:7" ht="15" customHeight="1" x14ac:dyDescent="0.2">
      <c r="A26" s="2310">
        <v>39</v>
      </c>
      <c r="B26" s="2305" t="s">
        <v>702</v>
      </c>
      <c r="C26" s="2312">
        <v>0</v>
      </c>
      <c r="D26" s="2313"/>
      <c r="E26" s="2312">
        <v>0</v>
      </c>
      <c r="F26" s="2279"/>
      <c r="G26" s="2279"/>
    </row>
    <row r="27" spans="1:7" ht="15" customHeight="1" x14ac:dyDescent="0.2">
      <c r="A27" s="2310">
        <v>42</v>
      </c>
      <c r="B27" s="2311" t="s">
        <v>703</v>
      </c>
      <c r="C27" s="2312">
        <v>0</v>
      </c>
      <c r="D27" s="2313"/>
      <c r="E27" s="2312">
        <f>SUM(E26)</f>
        <v>0</v>
      </c>
      <c r="F27" s="2279"/>
      <c r="G27" s="2279"/>
    </row>
    <row r="28" spans="1:7" ht="15" customHeight="1" x14ac:dyDescent="0.2">
      <c r="A28" s="2310" t="s">
        <v>704</v>
      </c>
      <c r="B28" s="2311" t="s">
        <v>705</v>
      </c>
      <c r="C28" s="2312">
        <v>118</v>
      </c>
      <c r="D28" s="2313">
        <f>SUM(D25)</f>
        <v>0</v>
      </c>
      <c r="E28" s="2312">
        <f>E25-E27</f>
        <v>195</v>
      </c>
      <c r="F28" s="2279"/>
      <c r="G28" s="2279"/>
    </row>
    <row r="29" spans="1:7" ht="15" customHeight="1" thickBot="1" x14ac:dyDescent="0.25">
      <c r="A29" s="2314" t="s">
        <v>706</v>
      </c>
      <c r="B29" s="2315" t="s">
        <v>707</v>
      </c>
      <c r="C29" s="2316">
        <v>-363108</v>
      </c>
      <c r="D29" s="2317">
        <f t="shared" ref="D29" si="6">SUM(D23+D28)</f>
        <v>0</v>
      </c>
      <c r="E29" s="2316">
        <f>SUM(E23+E28)</f>
        <v>-1146849</v>
      </c>
      <c r="F29" s="2279"/>
      <c r="G29" s="2279"/>
    </row>
    <row r="30" spans="1:7" ht="15" customHeight="1" x14ac:dyDescent="0.2">
      <c r="A30" s="2279"/>
      <c r="B30" s="2279"/>
      <c r="C30" s="2279"/>
      <c r="D30" s="2279"/>
      <c r="E30" s="2279"/>
      <c r="F30" s="2279"/>
      <c r="G30" s="2279"/>
    </row>
    <row r="31" spans="1:7" ht="15" customHeight="1" thickBot="1" x14ac:dyDescent="0.25">
      <c r="A31" s="2279"/>
      <c r="B31" s="2279"/>
      <c r="C31" s="2279"/>
      <c r="D31" s="2279"/>
      <c r="E31" s="2279"/>
      <c r="F31" s="2279"/>
      <c r="G31" s="2279"/>
    </row>
    <row r="32" spans="1:7" ht="15" customHeight="1" x14ac:dyDescent="0.2">
      <c r="A32" s="2830" t="s">
        <v>1314</v>
      </c>
      <c r="B32" s="2831"/>
      <c r="C32" s="2831"/>
      <c r="D32" s="2831"/>
      <c r="E32" s="2832"/>
      <c r="F32" s="2279"/>
      <c r="G32" s="2279"/>
    </row>
    <row r="33" spans="1:7" ht="15" customHeight="1" x14ac:dyDescent="0.2">
      <c r="A33" s="2301" t="s">
        <v>657</v>
      </c>
      <c r="B33" s="2302" t="s">
        <v>658</v>
      </c>
      <c r="C33" s="2302" t="s">
        <v>659</v>
      </c>
      <c r="D33" s="2302" t="s">
        <v>660</v>
      </c>
      <c r="E33" s="2303" t="s">
        <v>661</v>
      </c>
      <c r="F33" s="2279"/>
      <c r="G33" s="2279"/>
    </row>
    <row r="34" spans="1:7" ht="15" customHeight="1" x14ac:dyDescent="0.2">
      <c r="A34" s="2301">
        <v>1</v>
      </c>
      <c r="B34" s="2302">
        <v>2</v>
      </c>
      <c r="C34" s="2302">
        <v>3</v>
      </c>
      <c r="D34" s="2302">
        <v>4</v>
      </c>
      <c r="E34" s="2303">
        <v>5</v>
      </c>
      <c r="F34" s="2279"/>
      <c r="G34" s="2279"/>
    </row>
    <row r="35" spans="1:7" ht="15" customHeight="1" x14ac:dyDescent="0.2">
      <c r="A35" s="2304" t="s">
        <v>664</v>
      </c>
      <c r="B35" s="2305" t="s">
        <v>665</v>
      </c>
      <c r="C35" s="2308">
        <v>3549647</v>
      </c>
      <c r="D35" s="2309">
        <v>0</v>
      </c>
      <c r="E35" s="2308">
        <v>3437386</v>
      </c>
      <c r="F35" s="2279"/>
      <c r="G35" s="2279"/>
    </row>
    <row r="36" spans="1:7" ht="15" customHeight="1" x14ac:dyDescent="0.2">
      <c r="A36" s="2310" t="s">
        <v>666</v>
      </c>
      <c r="B36" s="2311" t="s">
        <v>667</v>
      </c>
      <c r="C36" s="2312">
        <f t="shared" ref="C36" si="7">SUM(C35)</f>
        <v>3549647</v>
      </c>
      <c r="D36" s="2313">
        <f t="shared" ref="D36:E36" si="8">SUM(D35)</f>
        <v>0</v>
      </c>
      <c r="E36" s="2312">
        <f t="shared" si="8"/>
        <v>3437386</v>
      </c>
      <c r="F36" s="2279"/>
      <c r="G36" s="2279"/>
    </row>
    <row r="37" spans="1:7" ht="15" customHeight="1" x14ac:dyDescent="0.2">
      <c r="A37" s="2304" t="s">
        <v>668</v>
      </c>
      <c r="B37" s="2305" t="s">
        <v>669</v>
      </c>
      <c r="C37" s="2308">
        <v>63102984</v>
      </c>
      <c r="D37" s="2309">
        <v>0</v>
      </c>
      <c r="E37" s="2308">
        <v>61393176</v>
      </c>
      <c r="F37" s="2279"/>
      <c r="G37" s="2279"/>
    </row>
    <row r="38" spans="1:7" ht="15" customHeight="1" x14ac:dyDescent="0.2">
      <c r="A38" s="2304" t="s">
        <v>670</v>
      </c>
      <c r="B38" s="2305" t="s">
        <v>671</v>
      </c>
      <c r="C38" s="2308">
        <v>1436000</v>
      </c>
      <c r="D38" s="2309">
        <v>0</v>
      </c>
      <c r="E38" s="2308">
        <v>400000</v>
      </c>
      <c r="F38" s="2279"/>
      <c r="G38" s="2279"/>
    </row>
    <row r="39" spans="1:7" ht="15" customHeight="1" x14ac:dyDescent="0.2">
      <c r="A39" s="2304" t="s">
        <v>672</v>
      </c>
      <c r="B39" s="2305" t="s">
        <v>673</v>
      </c>
      <c r="C39" s="2308">
        <v>443940</v>
      </c>
      <c r="D39" s="2309">
        <v>0</v>
      </c>
      <c r="E39" s="2308">
        <v>354744</v>
      </c>
      <c r="F39" s="2279"/>
      <c r="G39" s="2279"/>
    </row>
    <row r="40" spans="1:7" ht="15" customHeight="1" x14ac:dyDescent="0.2">
      <c r="A40" s="2310" t="s">
        <v>674</v>
      </c>
      <c r="B40" s="2311" t="s">
        <v>675</v>
      </c>
      <c r="C40" s="2312">
        <f t="shared" ref="C40" si="9">SUM(C37:C39)</f>
        <v>64982924</v>
      </c>
      <c r="D40" s="2313">
        <f t="shared" ref="D40:E40" si="10">SUM(D37:D39)</f>
        <v>0</v>
      </c>
      <c r="E40" s="2312">
        <f t="shared" si="10"/>
        <v>62147920</v>
      </c>
      <c r="F40" s="2279"/>
      <c r="G40" s="2279"/>
    </row>
    <row r="41" spans="1:7" ht="15" customHeight="1" x14ac:dyDescent="0.2">
      <c r="A41" s="2304" t="s">
        <v>676</v>
      </c>
      <c r="B41" s="2305" t="s">
        <v>677</v>
      </c>
      <c r="C41" s="2308">
        <v>2313167</v>
      </c>
      <c r="D41" s="2309">
        <v>0</v>
      </c>
      <c r="E41" s="2308">
        <v>2224186</v>
      </c>
      <c r="F41" s="2279"/>
      <c r="G41" s="2279"/>
    </row>
    <row r="42" spans="1:7" ht="15" customHeight="1" x14ac:dyDescent="0.2">
      <c r="A42" s="2304" t="s">
        <v>678</v>
      </c>
      <c r="B42" s="2305" t="s">
        <v>679</v>
      </c>
      <c r="C42" s="2308">
        <v>21284014</v>
      </c>
      <c r="D42" s="2309">
        <v>0</v>
      </c>
      <c r="E42" s="2308">
        <v>15337722</v>
      </c>
      <c r="F42" s="2279"/>
      <c r="G42" s="2279"/>
    </row>
    <row r="43" spans="1:7" ht="15" customHeight="1" x14ac:dyDescent="0.2">
      <c r="A43" s="2304" t="s">
        <v>680</v>
      </c>
      <c r="B43" s="2305" t="s">
        <v>681</v>
      </c>
      <c r="C43" s="2308">
        <v>0</v>
      </c>
      <c r="D43" s="2309">
        <v>0</v>
      </c>
      <c r="E43" s="2308">
        <v>0</v>
      </c>
      <c r="F43" s="2279"/>
      <c r="G43" s="2279"/>
    </row>
    <row r="44" spans="1:7" ht="15" customHeight="1" x14ac:dyDescent="0.2">
      <c r="A44" s="2310" t="s">
        <v>682</v>
      </c>
      <c r="B44" s="2311" t="s">
        <v>683</v>
      </c>
      <c r="C44" s="2312">
        <f>SUM(C41:C43)</f>
        <v>23597181</v>
      </c>
      <c r="D44" s="2313">
        <f>SUM(D41:D43)</f>
        <v>0</v>
      </c>
      <c r="E44" s="2312">
        <f>SUM(E41:E43)</f>
        <v>17561908</v>
      </c>
      <c r="F44" s="2279"/>
      <c r="G44" s="2279"/>
    </row>
    <row r="45" spans="1:7" ht="15" customHeight="1" x14ac:dyDescent="0.2">
      <c r="A45" s="2304" t="s">
        <v>684</v>
      </c>
      <c r="B45" s="2305" t="s">
        <v>685</v>
      </c>
      <c r="C45" s="2308">
        <v>25875181</v>
      </c>
      <c r="D45" s="2309">
        <v>0</v>
      </c>
      <c r="E45" s="2308">
        <v>29716418</v>
      </c>
      <c r="F45" s="2279"/>
      <c r="G45" s="2279"/>
    </row>
    <row r="46" spans="1:7" ht="15" customHeight="1" x14ac:dyDescent="0.2">
      <c r="A46" s="2304" t="s">
        <v>686</v>
      </c>
      <c r="B46" s="2305" t="s">
        <v>687</v>
      </c>
      <c r="C46" s="2308">
        <v>5377554</v>
      </c>
      <c r="D46" s="2309">
        <v>0</v>
      </c>
      <c r="E46" s="2308">
        <v>5336141</v>
      </c>
      <c r="F46" s="2279"/>
      <c r="G46" s="2279"/>
    </row>
    <row r="47" spans="1:7" ht="15" customHeight="1" x14ac:dyDescent="0.2">
      <c r="A47" s="2304" t="s">
        <v>688</v>
      </c>
      <c r="B47" s="2305" t="s">
        <v>689</v>
      </c>
      <c r="C47" s="2308">
        <v>6298359</v>
      </c>
      <c r="D47" s="2309">
        <v>0</v>
      </c>
      <c r="E47" s="2308">
        <v>6160696</v>
      </c>
      <c r="F47" s="2279"/>
      <c r="G47" s="2279"/>
    </row>
    <row r="48" spans="1:7" ht="15" customHeight="1" x14ac:dyDescent="0.2">
      <c r="A48" s="2310" t="s">
        <v>690</v>
      </c>
      <c r="B48" s="2311" t="s">
        <v>691</v>
      </c>
      <c r="C48" s="2312">
        <f>SUM(C45:C47)</f>
        <v>37551094</v>
      </c>
      <c r="D48" s="2313">
        <f t="shared" ref="D48" si="11">SUM(D45:D47)</f>
        <v>0</v>
      </c>
      <c r="E48" s="2312">
        <f>SUM(E45:E47)</f>
        <v>41213255</v>
      </c>
      <c r="F48" s="2279"/>
      <c r="G48" s="2279"/>
    </row>
    <row r="49" spans="1:7" ht="15" customHeight="1" x14ac:dyDescent="0.2">
      <c r="A49" s="2310" t="s">
        <v>692</v>
      </c>
      <c r="B49" s="2311" t="s">
        <v>693</v>
      </c>
      <c r="C49" s="2312">
        <v>2589552</v>
      </c>
      <c r="D49" s="2313">
        <v>0</v>
      </c>
      <c r="E49" s="2312">
        <v>4624089</v>
      </c>
      <c r="F49" s="2279"/>
      <c r="G49" s="2279"/>
    </row>
    <row r="50" spans="1:7" ht="15" customHeight="1" x14ac:dyDescent="0.2">
      <c r="A50" s="2310" t="s">
        <v>694</v>
      </c>
      <c r="B50" s="2311" t="s">
        <v>695</v>
      </c>
      <c r="C50" s="2312">
        <v>4543893</v>
      </c>
      <c r="D50" s="2313">
        <v>0</v>
      </c>
      <c r="E50" s="2312">
        <v>2493306</v>
      </c>
      <c r="F50" s="2279"/>
      <c r="G50" s="2279"/>
    </row>
    <row r="51" spans="1:7" ht="15" customHeight="1" x14ac:dyDescent="0.2">
      <c r="A51" s="2310" t="s">
        <v>696</v>
      </c>
      <c r="B51" s="2311" t="s">
        <v>697</v>
      </c>
      <c r="C51" s="2312">
        <f t="shared" ref="C51" si="12">SUM(C36+C40-C44-C48-C49-C50)</f>
        <v>250851</v>
      </c>
      <c r="D51" s="2313">
        <f t="shared" ref="D51:E51" si="13">SUM(D36+D40-D44-D48-D49-D50)</f>
        <v>0</v>
      </c>
      <c r="E51" s="2312">
        <f t="shared" si="13"/>
        <v>-307252</v>
      </c>
      <c r="F51" s="2279"/>
      <c r="G51" s="2279"/>
    </row>
    <row r="52" spans="1:7" ht="15" customHeight="1" x14ac:dyDescent="0.2">
      <c r="A52" s="2304" t="s">
        <v>698</v>
      </c>
      <c r="B52" s="2305" t="s">
        <v>699</v>
      </c>
      <c r="C52" s="2308">
        <v>121</v>
      </c>
      <c r="D52" s="2309">
        <v>0</v>
      </c>
      <c r="E52" s="2308">
        <v>177</v>
      </c>
      <c r="F52" s="2279"/>
      <c r="G52" s="2279"/>
    </row>
    <row r="53" spans="1:7" ht="15" customHeight="1" x14ac:dyDescent="0.2">
      <c r="A53" s="2310" t="s">
        <v>700</v>
      </c>
      <c r="B53" s="2311" t="s">
        <v>701</v>
      </c>
      <c r="C53" s="2312">
        <f t="shared" ref="C53" si="14">SUM(C52)</f>
        <v>121</v>
      </c>
      <c r="D53" s="2313">
        <f t="shared" ref="D53:E53" si="15">SUM(D52)</f>
        <v>0</v>
      </c>
      <c r="E53" s="2312">
        <f t="shared" si="15"/>
        <v>177</v>
      </c>
      <c r="F53" s="2279"/>
      <c r="G53" s="2279"/>
    </row>
    <row r="54" spans="1:7" ht="15" customHeight="1" x14ac:dyDescent="0.2">
      <c r="A54" s="2304" t="s">
        <v>708</v>
      </c>
      <c r="B54" s="2305" t="s">
        <v>709</v>
      </c>
      <c r="C54" s="2308">
        <v>14</v>
      </c>
      <c r="D54" s="2309">
        <v>0</v>
      </c>
      <c r="E54" s="2308">
        <v>0</v>
      </c>
      <c r="F54" s="2279"/>
      <c r="G54" s="2279"/>
    </row>
    <row r="55" spans="1:7" ht="15" customHeight="1" x14ac:dyDescent="0.2">
      <c r="A55" s="2310" t="s">
        <v>710</v>
      </c>
      <c r="B55" s="2311" t="s">
        <v>711</v>
      </c>
      <c r="C55" s="2312">
        <f t="shared" ref="C55" si="16">SUM(C54)</f>
        <v>14</v>
      </c>
      <c r="D55" s="2313">
        <f t="shared" ref="D55:E55" si="17">SUM(D54)</f>
        <v>0</v>
      </c>
      <c r="E55" s="2312">
        <f t="shared" si="17"/>
        <v>0</v>
      </c>
      <c r="F55" s="2279"/>
      <c r="G55" s="2279"/>
    </row>
    <row r="56" spans="1:7" ht="15" customHeight="1" x14ac:dyDescent="0.2">
      <c r="A56" s="2310" t="s">
        <v>704</v>
      </c>
      <c r="B56" s="2311" t="s">
        <v>705</v>
      </c>
      <c r="C56" s="2312">
        <f t="shared" ref="C56" si="18">SUM(C53-C55)</f>
        <v>107</v>
      </c>
      <c r="D56" s="2313">
        <f t="shared" ref="D56:E56" si="19">SUM(D53-D55)</f>
        <v>0</v>
      </c>
      <c r="E56" s="2312">
        <f t="shared" si="19"/>
        <v>177</v>
      </c>
      <c r="F56" s="2279"/>
      <c r="G56" s="2279"/>
    </row>
    <row r="57" spans="1:7" ht="15" customHeight="1" thickBot="1" x14ac:dyDescent="0.25">
      <c r="A57" s="2314" t="s">
        <v>706</v>
      </c>
      <c r="B57" s="2315" t="s">
        <v>707</v>
      </c>
      <c r="C57" s="2316">
        <f t="shared" ref="C57" si="20">SUM(C51+C56)</f>
        <v>250958</v>
      </c>
      <c r="D57" s="2317">
        <f t="shared" ref="D57:E57" si="21">SUM(D51+D56)</f>
        <v>0</v>
      </c>
      <c r="E57" s="2316">
        <f t="shared" si="21"/>
        <v>-307075</v>
      </c>
      <c r="F57" s="2279"/>
      <c r="G57" s="2279"/>
    </row>
    <row r="58" spans="1:7" ht="15" customHeight="1" x14ac:dyDescent="0.2">
      <c r="A58" s="2279"/>
      <c r="B58" s="2279"/>
      <c r="C58" s="2279"/>
      <c r="D58" s="2279"/>
      <c r="E58" s="2279"/>
      <c r="F58" s="2279"/>
      <c r="G58" s="2279"/>
    </row>
    <row r="59" spans="1:7" ht="15" customHeight="1" thickBot="1" x14ac:dyDescent="0.25">
      <c r="A59" s="2279"/>
      <c r="B59" s="2279"/>
      <c r="C59" s="2279"/>
      <c r="D59" s="2279"/>
      <c r="E59" s="2279"/>
      <c r="F59" s="2279"/>
      <c r="G59" s="2279"/>
    </row>
    <row r="60" spans="1:7" ht="15" customHeight="1" x14ac:dyDescent="0.2">
      <c r="A60" s="2830" t="s">
        <v>1348</v>
      </c>
      <c r="B60" s="2831"/>
      <c r="C60" s="2831"/>
      <c r="D60" s="2831"/>
      <c r="E60" s="2832"/>
      <c r="F60" s="2279"/>
      <c r="G60" s="2279"/>
    </row>
    <row r="61" spans="1:7" ht="15" customHeight="1" x14ac:dyDescent="0.2">
      <c r="A61" s="2301" t="s">
        <v>657</v>
      </c>
      <c r="B61" s="2302" t="s">
        <v>658</v>
      </c>
      <c r="C61" s="2302" t="s">
        <v>659</v>
      </c>
      <c r="D61" s="2302" t="s">
        <v>660</v>
      </c>
      <c r="E61" s="2303" t="s">
        <v>661</v>
      </c>
      <c r="F61" s="2279"/>
      <c r="G61" s="2279"/>
    </row>
    <row r="62" spans="1:7" ht="15" customHeight="1" x14ac:dyDescent="0.2">
      <c r="A62" s="2301">
        <v>1</v>
      </c>
      <c r="B62" s="2302">
        <v>2</v>
      </c>
      <c r="C62" s="2302">
        <v>3</v>
      </c>
      <c r="D62" s="2302">
        <v>4</v>
      </c>
      <c r="E62" s="2303">
        <v>5</v>
      </c>
      <c r="F62" s="2279"/>
      <c r="G62" s="2279"/>
    </row>
    <row r="63" spans="1:7" ht="15" customHeight="1" x14ac:dyDescent="0.2">
      <c r="A63" s="2304" t="s">
        <v>664</v>
      </c>
      <c r="B63" s="2305" t="s">
        <v>665</v>
      </c>
      <c r="C63" s="2308">
        <v>2516014</v>
      </c>
      <c r="D63" s="2309">
        <v>0</v>
      </c>
      <c r="E63" s="2308">
        <v>1884358</v>
      </c>
      <c r="F63" s="2279"/>
      <c r="G63" s="2279"/>
    </row>
    <row r="64" spans="1:7" ht="15" customHeight="1" x14ac:dyDescent="0.2">
      <c r="A64" s="2310" t="s">
        <v>666</v>
      </c>
      <c r="B64" s="2311" t="s">
        <v>667</v>
      </c>
      <c r="C64" s="2312">
        <f t="shared" ref="C64" si="22">SUM(C63)</f>
        <v>2516014</v>
      </c>
      <c r="D64" s="2313">
        <f t="shared" ref="D64:E64" si="23">SUM(D63)</f>
        <v>0</v>
      </c>
      <c r="E64" s="2312">
        <f t="shared" si="23"/>
        <v>1884358</v>
      </c>
      <c r="F64" s="2279"/>
      <c r="G64" s="2279"/>
    </row>
    <row r="65" spans="1:7" ht="15" customHeight="1" x14ac:dyDescent="0.2">
      <c r="A65" s="2304" t="s">
        <v>668</v>
      </c>
      <c r="B65" s="2305" t="s">
        <v>669</v>
      </c>
      <c r="C65" s="2308">
        <v>192401506</v>
      </c>
      <c r="D65" s="2309">
        <v>0</v>
      </c>
      <c r="E65" s="2308">
        <v>172002622</v>
      </c>
      <c r="F65" s="2279"/>
      <c r="G65" s="2279"/>
    </row>
    <row r="66" spans="1:7" ht="15" customHeight="1" x14ac:dyDescent="0.2">
      <c r="A66" s="2304" t="s">
        <v>670</v>
      </c>
      <c r="B66" s="2305" t="s">
        <v>671</v>
      </c>
      <c r="C66" s="2308">
        <v>300000</v>
      </c>
      <c r="D66" s="2309">
        <v>0</v>
      </c>
      <c r="E66" s="2308">
        <v>0</v>
      </c>
      <c r="F66" s="2279"/>
      <c r="G66" s="2279"/>
    </row>
    <row r="67" spans="1:7" ht="15" customHeight="1" x14ac:dyDescent="0.2">
      <c r="A67" s="2304" t="s">
        <v>672</v>
      </c>
      <c r="B67" s="2305" t="s">
        <v>673</v>
      </c>
      <c r="C67" s="2308">
        <v>503147</v>
      </c>
      <c r="D67" s="2309">
        <v>0</v>
      </c>
      <c r="E67" s="2308">
        <v>3053976</v>
      </c>
      <c r="F67" s="2279"/>
      <c r="G67" s="2279"/>
    </row>
    <row r="68" spans="1:7" ht="15" customHeight="1" x14ac:dyDescent="0.2">
      <c r="A68" s="2310" t="s">
        <v>674</v>
      </c>
      <c r="B68" s="2311" t="s">
        <v>675</v>
      </c>
      <c r="C68" s="2312">
        <f t="shared" ref="C68" si="24">SUM(C65:C67)</f>
        <v>193204653</v>
      </c>
      <c r="D68" s="2313">
        <f t="shared" ref="D68:E68" si="25">SUM(D65:D67)</f>
        <v>0</v>
      </c>
      <c r="E68" s="2312">
        <f t="shared" si="25"/>
        <v>175056598</v>
      </c>
      <c r="F68" s="2279"/>
      <c r="G68" s="2279"/>
    </row>
    <row r="69" spans="1:7" ht="15" customHeight="1" x14ac:dyDescent="0.2">
      <c r="A69" s="2304" t="s">
        <v>676</v>
      </c>
      <c r="B69" s="2305" t="s">
        <v>677</v>
      </c>
      <c r="C69" s="2308">
        <v>2793009</v>
      </c>
      <c r="D69" s="2309">
        <v>0</v>
      </c>
      <c r="E69" s="2308">
        <v>2854759</v>
      </c>
      <c r="F69" s="2279"/>
      <c r="G69" s="2279"/>
    </row>
    <row r="70" spans="1:7" ht="15" customHeight="1" x14ac:dyDescent="0.2">
      <c r="A70" s="2304" t="s">
        <v>678</v>
      </c>
      <c r="B70" s="2305" t="s">
        <v>679</v>
      </c>
      <c r="C70" s="2308">
        <v>31394986</v>
      </c>
      <c r="D70" s="2309">
        <v>0</v>
      </c>
      <c r="E70" s="2308">
        <v>24919023</v>
      </c>
      <c r="F70" s="2279"/>
      <c r="G70" s="2279"/>
    </row>
    <row r="71" spans="1:7" ht="15" customHeight="1" x14ac:dyDescent="0.2">
      <c r="A71" s="2310" t="s">
        <v>682</v>
      </c>
      <c r="B71" s="2311" t="s">
        <v>683</v>
      </c>
      <c r="C71" s="2312">
        <f t="shared" ref="C71" si="26">SUM(C69:C70)</f>
        <v>34187995</v>
      </c>
      <c r="D71" s="2313">
        <f t="shared" ref="D71:E71" si="27">SUM(D69:D70)</f>
        <v>0</v>
      </c>
      <c r="E71" s="2312">
        <f t="shared" si="27"/>
        <v>27773782</v>
      </c>
      <c r="F71" s="2279"/>
      <c r="G71" s="2279"/>
    </row>
    <row r="72" spans="1:7" ht="15" customHeight="1" x14ac:dyDescent="0.2">
      <c r="A72" s="2304" t="s">
        <v>684</v>
      </c>
      <c r="B72" s="2305" t="s">
        <v>685</v>
      </c>
      <c r="C72" s="2308">
        <v>108793463</v>
      </c>
      <c r="D72" s="2309">
        <v>0</v>
      </c>
      <c r="E72" s="2308">
        <v>102383144</v>
      </c>
      <c r="F72" s="2279"/>
      <c r="G72" s="2279"/>
    </row>
    <row r="73" spans="1:7" ht="15" customHeight="1" x14ac:dyDescent="0.2">
      <c r="A73" s="2304" t="s">
        <v>686</v>
      </c>
      <c r="B73" s="2305" t="s">
        <v>687</v>
      </c>
      <c r="C73" s="2308">
        <v>17971692</v>
      </c>
      <c r="D73" s="2309">
        <v>0</v>
      </c>
      <c r="E73" s="2308">
        <v>13804464</v>
      </c>
      <c r="F73" s="2279"/>
      <c r="G73" s="2279"/>
    </row>
    <row r="74" spans="1:7" ht="15" customHeight="1" x14ac:dyDescent="0.2">
      <c r="A74" s="2304" t="s">
        <v>688</v>
      </c>
      <c r="B74" s="2305" t="s">
        <v>689</v>
      </c>
      <c r="C74" s="2308">
        <v>26336890</v>
      </c>
      <c r="D74" s="2309">
        <v>0</v>
      </c>
      <c r="E74" s="2308">
        <v>22835360</v>
      </c>
      <c r="F74" s="2279"/>
      <c r="G74" s="2279"/>
    </row>
    <row r="75" spans="1:7" ht="15" customHeight="1" x14ac:dyDescent="0.2">
      <c r="A75" s="2310" t="s">
        <v>690</v>
      </c>
      <c r="B75" s="2311" t="s">
        <v>691</v>
      </c>
      <c r="C75" s="2312">
        <f t="shared" ref="C75" si="28">SUM(C72:C74)</f>
        <v>153102045</v>
      </c>
      <c r="D75" s="2313">
        <f t="shared" ref="D75:E75" si="29">SUM(D72:D74)</f>
        <v>0</v>
      </c>
      <c r="E75" s="2312">
        <f t="shared" si="29"/>
        <v>139022968</v>
      </c>
      <c r="F75" s="2279"/>
      <c r="G75" s="2279"/>
    </row>
    <row r="76" spans="1:7" ht="15" customHeight="1" x14ac:dyDescent="0.2">
      <c r="A76" s="2310" t="s">
        <v>692</v>
      </c>
      <c r="B76" s="2311" t="s">
        <v>693</v>
      </c>
      <c r="C76" s="2312">
        <v>1683853</v>
      </c>
      <c r="D76" s="2313">
        <v>0</v>
      </c>
      <c r="E76" s="2312">
        <v>1246027</v>
      </c>
      <c r="F76" s="2279"/>
      <c r="G76" s="2279"/>
    </row>
    <row r="77" spans="1:7" ht="15" customHeight="1" x14ac:dyDescent="0.2">
      <c r="A77" s="2310" t="s">
        <v>694</v>
      </c>
      <c r="B77" s="2311" t="s">
        <v>695</v>
      </c>
      <c r="C77" s="2312">
        <v>8151790</v>
      </c>
      <c r="D77" s="2313">
        <v>0</v>
      </c>
      <c r="E77" s="2312">
        <v>5503241</v>
      </c>
      <c r="F77" s="2279"/>
      <c r="G77" s="2279"/>
    </row>
    <row r="78" spans="1:7" ht="15" customHeight="1" x14ac:dyDescent="0.2">
      <c r="A78" s="2310" t="s">
        <v>696</v>
      </c>
      <c r="B78" s="2311" t="s">
        <v>697</v>
      </c>
      <c r="C78" s="2312">
        <f t="shared" ref="C78" si="30">SUM(C64+C68-C71-C75-C76-C77)</f>
        <v>-1405016</v>
      </c>
      <c r="D78" s="2313">
        <f t="shared" ref="D78:E78" si="31">SUM(D64+D68-D71-D75-D76-D77)</f>
        <v>0</v>
      </c>
      <c r="E78" s="2312">
        <f t="shared" si="31"/>
        <v>3394938</v>
      </c>
      <c r="F78" s="2279"/>
      <c r="G78" s="2279"/>
    </row>
    <row r="79" spans="1:7" ht="15" customHeight="1" x14ac:dyDescent="0.2">
      <c r="A79" s="2304" t="s">
        <v>698</v>
      </c>
      <c r="B79" s="2305" t="s">
        <v>699</v>
      </c>
      <c r="C79" s="2308">
        <v>131</v>
      </c>
      <c r="D79" s="2309">
        <v>0</v>
      </c>
      <c r="E79" s="2308">
        <v>197</v>
      </c>
      <c r="F79" s="2279"/>
      <c r="G79" s="2279"/>
    </row>
    <row r="80" spans="1:7" ht="15" customHeight="1" x14ac:dyDescent="0.2">
      <c r="A80" s="2310" t="s">
        <v>700</v>
      </c>
      <c r="B80" s="2311" t="s">
        <v>701</v>
      </c>
      <c r="C80" s="2312">
        <f t="shared" ref="C80" si="32">SUM(C79)</f>
        <v>131</v>
      </c>
      <c r="D80" s="2313">
        <f t="shared" ref="D80:E80" si="33">SUM(D79)</f>
        <v>0</v>
      </c>
      <c r="E80" s="2312">
        <f t="shared" si="33"/>
        <v>197</v>
      </c>
      <c r="F80" s="2279"/>
      <c r="G80" s="2279"/>
    </row>
    <row r="81" spans="1:7" ht="15" customHeight="1" x14ac:dyDescent="0.2">
      <c r="A81" s="2304" t="s">
        <v>708</v>
      </c>
      <c r="B81" s="2305" t="s">
        <v>709</v>
      </c>
      <c r="C81" s="2308">
        <v>0</v>
      </c>
      <c r="D81" s="2309">
        <v>0</v>
      </c>
      <c r="E81" s="2308">
        <v>0</v>
      </c>
      <c r="F81" s="2279"/>
      <c r="G81" s="2279"/>
    </row>
    <row r="82" spans="1:7" ht="15" customHeight="1" x14ac:dyDescent="0.2">
      <c r="A82" s="2310" t="s">
        <v>710</v>
      </c>
      <c r="B82" s="2311" t="s">
        <v>711</v>
      </c>
      <c r="C82" s="2312">
        <f t="shared" ref="C82" si="34">SUM(C81)</f>
        <v>0</v>
      </c>
      <c r="D82" s="2313">
        <f t="shared" ref="D82:E82" si="35">SUM(D81)</f>
        <v>0</v>
      </c>
      <c r="E82" s="2312">
        <f t="shared" si="35"/>
        <v>0</v>
      </c>
      <c r="F82" s="2279"/>
      <c r="G82" s="2279"/>
    </row>
    <row r="83" spans="1:7" ht="15" customHeight="1" x14ac:dyDescent="0.2">
      <c r="A83" s="2310" t="s">
        <v>704</v>
      </c>
      <c r="B83" s="2311" t="s">
        <v>705</v>
      </c>
      <c r="C83" s="2312">
        <f t="shared" ref="C83" si="36">SUM(C80-C82)</f>
        <v>131</v>
      </c>
      <c r="D83" s="2313">
        <f t="shared" ref="D83:E83" si="37">SUM(D80-D82)</f>
        <v>0</v>
      </c>
      <c r="E83" s="2312">
        <f t="shared" si="37"/>
        <v>197</v>
      </c>
      <c r="F83" s="2279"/>
      <c r="G83" s="2279"/>
    </row>
    <row r="84" spans="1:7" ht="15" customHeight="1" thickBot="1" x14ac:dyDescent="0.25">
      <c r="A84" s="2314" t="s">
        <v>706</v>
      </c>
      <c r="B84" s="2315" t="s">
        <v>707</v>
      </c>
      <c r="C84" s="2316">
        <f t="shared" ref="C84" si="38">SUM(C78+C83)</f>
        <v>-1404885</v>
      </c>
      <c r="D84" s="2317">
        <f t="shared" ref="D84:E84" si="39">SUM(D78+D83)</f>
        <v>0</v>
      </c>
      <c r="E84" s="2316">
        <f t="shared" si="39"/>
        <v>3395135</v>
      </c>
      <c r="F84" s="2279"/>
      <c r="G84" s="2279"/>
    </row>
    <row r="85" spans="1:7" ht="15" customHeight="1" x14ac:dyDescent="0.2">
      <c r="A85" s="2279"/>
      <c r="B85" s="2279"/>
      <c r="C85" s="2279"/>
      <c r="D85" s="2279"/>
      <c r="E85" s="2279"/>
      <c r="F85" s="2279"/>
      <c r="G85" s="2279"/>
    </row>
    <row r="86" spans="1:7" s="2540" customFormat="1" ht="15" customHeight="1" thickBot="1" x14ac:dyDescent="0.25"/>
    <row r="87" spans="1:7" s="2540" customFormat="1" ht="15" customHeight="1" x14ac:dyDescent="0.2">
      <c r="A87" s="2830" t="s">
        <v>1383</v>
      </c>
      <c r="B87" s="2831"/>
      <c r="C87" s="2831"/>
      <c r="D87" s="2831"/>
      <c r="E87" s="2832"/>
    </row>
    <row r="88" spans="1:7" s="2540" customFormat="1" ht="15" customHeight="1" x14ac:dyDescent="0.2">
      <c r="A88" s="2301" t="s">
        <v>657</v>
      </c>
      <c r="B88" s="2302" t="s">
        <v>658</v>
      </c>
      <c r="C88" s="2302" t="s">
        <v>659</v>
      </c>
      <c r="D88" s="2302" t="s">
        <v>660</v>
      </c>
      <c r="E88" s="2303" t="s">
        <v>661</v>
      </c>
    </row>
    <row r="89" spans="1:7" s="2540" customFormat="1" ht="15" customHeight="1" x14ac:dyDescent="0.2">
      <c r="A89" s="2301">
        <v>1</v>
      </c>
      <c r="B89" s="2302">
        <v>2</v>
      </c>
      <c r="C89" s="2302">
        <v>3</v>
      </c>
      <c r="D89" s="2302">
        <v>4</v>
      </c>
      <c r="E89" s="2303">
        <v>5</v>
      </c>
    </row>
    <row r="90" spans="1:7" s="2540" customFormat="1" ht="15" customHeight="1" x14ac:dyDescent="0.2">
      <c r="A90" s="2304" t="s">
        <v>664</v>
      </c>
      <c r="B90" s="2305" t="s">
        <v>665</v>
      </c>
      <c r="C90" s="2308">
        <v>0</v>
      </c>
      <c r="D90" s="2309">
        <v>0</v>
      </c>
      <c r="E90" s="2308">
        <v>0</v>
      </c>
    </row>
    <row r="91" spans="1:7" s="2540" customFormat="1" ht="15" customHeight="1" x14ac:dyDescent="0.2">
      <c r="A91" s="2310" t="s">
        <v>666</v>
      </c>
      <c r="B91" s="2311" t="s">
        <v>667</v>
      </c>
      <c r="C91" s="2312">
        <f t="shared" ref="C91:E91" si="40">SUM(C90)</f>
        <v>0</v>
      </c>
      <c r="D91" s="2313">
        <f t="shared" si="40"/>
        <v>0</v>
      </c>
      <c r="E91" s="2312">
        <f t="shared" si="40"/>
        <v>0</v>
      </c>
    </row>
    <row r="92" spans="1:7" s="2540" customFormat="1" ht="15" customHeight="1" x14ac:dyDescent="0.2">
      <c r="A92" s="2304" t="s">
        <v>668</v>
      </c>
      <c r="B92" s="2305" t="s">
        <v>669</v>
      </c>
      <c r="C92" s="2308">
        <v>0</v>
      </c>
      <c r="D92" s="2309">
        <v>0</v>
      </c>
      <c r="E92" s="2308">
        <v>3414689</v>
      </c>
    </row>
    <row r="93" spans="1:7" s="2540" customFormat="1" ht="15" customHeight="1" x14ac:dyDescent="0.2">
      <c r="A93" s="2304" t="s">
        <v>670</v>
      </c>
      <c r="B93" s="2305" t="s">
        <v>671</v>
      </c>
      <c r="C93" s="2308">
        <v>0</v>
      </c>
      <c r="D93" s="2309">
        <v>0</v>
      </c>
      <c r="E93" s="2308">
        <v>0</v>
      </c>
    </row>
    <row r="94" spans="1:7" s="2540" customFormat="1" ht="15" customHeight="1" x14ac:dyDescent="0.2">
      <c r="A94" s="2304" t="s">
        <v>672</v>
      </c>
      <c r="B94" s="2305" t="s">
        <v>673</v>
      </c>
      <c r="C94" s="2308">
        <v>0</v>
      </c>
      <c r="D94" s="2309">
        <v>0</v>
      </c>
      <c r="E94" s="2308">
        <v>0</v>
      </c>
    </row>
    <row r="95" spans="1:7" s="2540" customFormat="1" ht="15" customHeight="1" x14ac:dyDescent="0.2">
      <c r="A95" s="2310" t="s">
        <v>674</v>
      </c>
      <c r="B95" s="2311" t="s">
        <v>675</v>
      </c>
      <c r="C95" s="2312">
        <f t="shared" ref="C95:E95" si="41">SUM(C92:C94)</f>
        <v>0</v>
      </c>
      <c r="D95" s="2313">
        <f t="shared" si="41"/>
        <v>0</v>
      </c>
      <c r="E95" s="2312">
        <f t="shared" si="41"/>
        <v>3414689</v>
      </c>
    </row>
    <row r="96" spans="1:7" s="2540" customFormat="1" ht="15" customHeight="1" x14ac:dyDescent="0.2">
      <c r="A96" s="2304" t="s">
        <v>676</v>
      </c>
      <c r="B96" s="2305" t="s">
        <v>677</v>
      </c>
      <c r="C96" s="2308">
        <v>0</v>
      </c>
      <c r="D96" s="2309">
        <v>0</v>
      </c>
      <c r="E96" s="2308">
        <v>0</v>
      </c>
    </row>
    <row r="97" spans="1:7" s="2540" customFormat="1" ht="15" customHeight="1" x14ac:dyDescent="0.2">
      <c r="A97" s="2304" t="s">
        <v>678</v>
      </c>
      <c r="B97" s="2305" t="s">
        <v>679</v>
      </c>
      <c r="C97" s="2308">
        <v>0</v>
      </c>
      <c r="D97" s="2309">
        <v>0</v>
      </c>
      <c r="E97" s="2308">
        <v>332157</v>
      </c>
    </row>
    <row r="98" spans="1:7" s="2540" customFormat="1" ht="15" customHeight="1" x14ac:dyDescent="0.2">
      <c r="A98" s="2310" t="s">
        <v>682</v>
      </c>
      <c r="B98" s="2311" t="s">
        <v>683</v>
      </c>
      <c r="C98" s="2312">
        <f t="shared" ref="C98:E98" si="42">SUM(C96:C97)</f>
        <v>0</v>
      </c>
      <c r="D98" s="2313">
        <f t="shared" si="42"/>
        <v>0</v>
      </c>
      <c r="E98" s="2312">
        <f t="shared" si="42"/>
        <v>332157</v>
      </c>
    </row>
    <row r="99" spans="1:7" s="2540" customFormat="1" ht="15" customHeight="1" x14ac:dyDescent="0.2">
      <c r="A99" s="2304" t="s">
        <v>684</v>
      </c>
      <c r="B99" s="2305" t="s">
        <v>685</v>
      </c>
      <c r="C99" s="2308">
        <v>0</v>
      </c>
      <c r="D99" s="2309">
        <v>0</v>
      </c>
      <c r="E99" s="2308">
        <v>2671430</v>
      </c>
    </row>
    <row r="100" spans="1:7" s="2540" customFormat="1" ht="15" customHeight="1" x14ac:dyDescent="0.2">
      <c r="A100" s="2304" t="s">
        <v>686</v>
      </c>
      <c r="B100" s="2305" t="s">
        <v>687</v>
      </c>
      <c r="C100" s="2308">
        <v>0</v>
      </c>
      <c r="D100" s="2309">
        <v>0</v>
      </c>
      <c r="E100" s="2308">
        <v>333000</v>
      </c>
    </row>
    <row r="101" spans="1:7" s="2540" customFormat="1" ht="15" customHeight="1" x14ac:dyDescent="0.2">
      <c r="A101" s="2304" t="s">
        <v>688</v>
      </c>
      <c r="B101" s="2305" t="s">
        <v>689</v>
      </c>
      <c r="C101" s="2308">
        <v>0</v>
      </c>
      <c r="D101" s="2309">
        <v>0</v>
      </c>
      <c r="E101" s="2308">
        <v>502849</v>
      </c>
    </row>
    <row r="102" spans="1:7" s="2540" customFormat="1" ht="15" customHeight="1" x14ac:dyDescent="0.2">
      <c r="A102" s="2310" t="s">
        <v>690</v>
      </c>
      <c r="B102" s="2311" t="s">
        <v>691</v>
      </c>
      <c r="C102" s="2312">
        <f t="shared" ref="C102:E102" si="43">SUM(C99:C101)</f>
        <v>0</v>
      </c>
      <c r="D102" s="2313">
        <f t="shared" si="43"/>
        <v>0</v>
      </c>
      <c r="E102" s="2312">
        <f t="shared" si="43"/>
        <v>3507279</v>
      </c>
    </row>
    <row r="103" spans="1:7" s="2540" customFormat="1" ht="15" customHeight="1" x14ac:dyDescent="0.2">
      <c r="A103" s="2310" t="s">
        <v>692</v>
      </c>
      <c r="B103" s="2311" t="s">
        <v>693</v>
      </c>
      <c r="C103" s="2312">
        <v>0</v>
      </c>
      <c r="D103" s="2313">
        <v>0</v>
      </c>
      <c r="E103" s="2312">
        <v>0</v>
      </c>
    </row>
    <row r="104" spans="1:7" s="2540" customFormat="1" ht="15" customHeight="1" x14ac:dyDescent="0.2">
      <c r="A104" s="2310" t="s">
        <v>694</v>
      </c>
      <c r="B104" s="2311" t="s">
        <v>695</v>
      </c>
      <c r="C104" s="2312">
        <v>0</v>
      </c>
      <c r="D104" s="2313">
        <v>0</v>
      </c>
      <c r="E104" s="2312">
        <v>18603</v>
      </c>
    </row>
    <row r="105" spans="1:7" s="2540" customFormat="1" ht="15" customHeight="1" x14ac:dyDescent="0.2">
      <c r="A105" s="2310" t="s">
        <v>696</v>
      </c>
      <c r="B105" s="2311" t="s">
        <v>697</v>
      </c>
      <c r="C105" s="2312">
        <f t="shared" ref="C105:E105" si="44">SUM(C91+C95-C98-C102-C103-C104)</f>
        <v>0</v>
      </c>
      <c r="D105" s="2313">
        <f t="shared" si="44"/>
        <v>0</v>
      </c>
      <c r="E105" s="2312">
        <f t="shared" si="44"/>
        <v>-443350</v>
      </c>
    </row>
    <row r="106" spans="1:7" s="2540" customFormat="1" ht="15" customHeight="1" x14ac:dyDescent="0.2">
      <c r="A106" s="2304" t="s">
        <v>698</v>
      </c>
      <c r="B106" s="2305" t="s">
        <v>699</v>
      </c>
      <c r="C106" s="2308">
        <v>0</v>
      </c>
      <c r="D106" s="2309">
        <v>0</v>
      </c>
      <c r="E106" s="2308">
        <v>0</v>
      </c>
    </row>
    <row r="107" spans="1:7" s="2540" customFormat="1" ht="15" customHeight="1" x14ac:dyDescent="0.2">
      <c r="A107" s="2310" t="s">
        <v>700</v>
      </c>
      <c r="B107" s="2311" t="s">
        <v>701</v>
      </c>
      <c r="C107" s="2312">
        <f t="shared" ref="C107:E107" si="45">SUM(C106)</f>
        <v>0</v>
      </c>
      <c r="D107" s="2313">
        <f t="shared" si="45"/>
        <v>0</v>
      </c>
      <c r="E107" s="2312">
        <f t="shared" si="45"/>
        <v>0</v>
      </c>
    </row>
    <row r="108" spans="1:7" s="2540" customFormat="1" ht="15" customHeight="1" x14ac:dyDescent="0.2">
      <c r="A108" s="2304" t="s">
        <v>708</v>
      </c>
      <c r="B108" s="2305" t="s">
        <v>709</v>
      </c>
      <c r="C108" s="2308">
        <v>0</v>
      </c>
      <c r="D108" s="2309">
        <v>0</v>
      </c>
      <c r="E108" s="2308">
        <v>0</v>
      </c>
    </row>
    <row r="109" spans="1:7" s="2540" customFormat="1" ht="15" customHeight="1" x14ac:dyDescent="0.2">
      <c r="A109" s="2310" t="s">
        <v>710</v>
      </c>
      <c r="B109" s="2311" t="s">
        <v>711</v>
      </c>
      <c r="C109" s="2312">
        <f t="shared" ref="C109:E109" si="46">SUM(C108)</f>
        <v>0</v>
      </c>
      <c r="D109" s="2313">
        <f t="shared" si="46"/>
        <v>0</v>
      </c>
      <c r="E109" s="2312">
        <f t="shared" si="46"/>
        <v>0</v>
      </c>
    </row>
    <row r="110" spans="1:7" s="2540" customFormat="1" ht="15" customHeight="1" x14ac:dyDescent="0.2">
      <c r="A110" s="2310" t="s">
        <v>704</v>
      </c>
      <c r="B110" s="2311" t="s">
        <v>705</v>
      </c>
      <c r="C110" s="2312">
        <f t="shared" ref="C110:E110" si="47">SUM(C107-C109)</f>
        <v>0</v>
      </c>
      <c r="D110" s="2313">
        <f t="shared" si="47"/>
        <v>0</v>
      </c>
      <c r="E110" s="2312">
        <f t="shared" si="47"/>
        <v>0</v>
      </c>
    </row>
    <row r="111" spans="1:7" ht="15" customHeight="1" thickBot="1" x14ac:dyDescent="0.25">
      <c r="A111" s="2314" t="s">
        <v>706</v>
      </c>
      <c r="B111" s="2315" t="s">
        <v>707</v>
      </c>
      <c r="C111" s="2316">
        <f t="shared" ref="C111:E111" si="48">SUM(C105+C110)</f>
        <v>0</v>
      </c>
      <c r="D111" s="2317">
        <f t="shared" si="48"/>
        <v>0</v>
      </c>
      <c r="E111" s="2316">
        <f t="shared" si="48"/>
        <v>-443350</v>
      </c>
      <c r="F111" s="2279"/>
      <c r="G111" s="2279"/>
    </row>
    <row r="112" spans="1:7" ht="42" customHeight="1" x14ac:dyDescent="0.2">
      <c r="A112" s="2833" t="s">
        <v>1282</v>
      </c>
      <c r="B112" s="2834"/>
      <c r="C112" s="2834"/>
      <c r="D112" s="2834"/>
      <c r="E112" s="2835"/>
      <c r="F112" s="2279"/>
      <c r="G112" s="2279"/>
    </row>
    <row r="113" spans="1:7" ht="15" customHeight="1" x14ac:dyDescent="0.2">
      <c r="A113" s="2302" t="s">
        <v>657</v>
      </c>
      <c r="B113" s="2302" t="s">
        <v>658</v>
      </c>
      <c r="C113" s="2302" t="s">
        <v>659</v>
      </c>
      <c r="D113" s="2302" t="s">
        <v>660</v>
      </c>
      <c r="E113" s="2303" t="s">
        <v>661</v>
      </c>
      <c r="F113" s="2279"/>
      <c r="G113" s="2279"/>
    </row>
    <row r="114" spans="1:7" ht="15" customHeight="1" x14ac:dyDescent="0.2">
      <c r="A114" s="2302">
        <v>1</v>
      </c>
      <c r="B114" s="2302">
        <v>2</v>
      </c>
      <c r="C114" s="2302">
        <v>3</v>
      </c>
      <c r="D114" s="2302">
        <v>4</v>
      </c>
      <c r="E114" s="2303">
        <v>5</v>
      </c>
      <c r="F114" s="2279"/>
      <c r="G114" s="2279"/>
    </row>
    <row r="115" spans="1:7" ht="15" customHeight="1" x14ac:dyDescent="0.2">
      <c r="A115" s="2307" t="s">
        <v>664</v>
      </c>
      <c r="B115" s="2305" t="s">
        <v>665</v>
      </c>
      <c r="C115" s="2308">
        <v>99232</v>
      </c>
      <c r="D115" s="2309">
        <v>0</v>
      </c>
      <c r="E115" s="2308"/>
      <c r="F115" s="2279"/>
      <c r="G115" s="2279"/>
    </row>
    <row r="116" spans="1:7" ht="15" customHeight="1" x14ac:dyDescent="0.2">
      <c r="A116" s="2318" t="s">
        <v>666</v>
      </c>
      <c r="B116" s="2311" t="s">
        <v>667</v>
      </c>
      <c r="C116" s="2312">
        <v>99232</v>
      </c>
      <c r="D116" s="2313">
        <f t="shared" ref="D116:E116" si="49">SUM(D115)</f>
        <v>0</v>
      </c>
      <c r="E116" s="2312">
        <f t="shared" si="49"/>
        <v>0</v>
      </c>
      <c r="F116" s="2279"/>
      <c r="G116" s="2279"/>
    </row>
    <row r="117" spans="1:7" ht="15" customHeight="1" x14ac:dyDescent="0.2">
      <c r="A117" s="2307" t="s">
        <v>668</v>
      </c>
      <c r="B117" s="2305" t="s">
        <v>669</v>
      </c>
      <c r="C117" s="2308">
        <v>65378692</v>
      </c>
      <c r="D117" s="2309">
        <v>0</v>
      </c>
      <c r="E117" s="2308">
        <v>85133800</v>
      </c>
      <c r="F117" s="2279"/>
      <c r="G117" s="2279"/>
    </row>
    <row r="118" spans="1:7" ht="15" customHeight="1" x14ac:dyDescent="0.2">
      <c r="A118" s="2307" t="s">
        <v>672</v>
      </c>
      <c r="B118" s="2305" t="s">
        <v>673</v>
      </c>
      <c r="C118" s="2308">
        <v>239925</v>
      </c>
      <c r="D118" s="2309">
        <v>0</v>
      </c>
      <c r="E118" s="2308">
        <v>346066</v>
      </c>
      <c r="F118" s="2279"/>
      <c r="G118" s="2279"/>
    </row>
    <row r="119" spans="1:7" ht="15" customHeight="1" x14ac:dyDescent="0.2">
      <c r="A119" s="2318" t="s">
        <v>674</v>
      </c>
      <c r="B119" s="2311" t="s">
        <v>675</v>
      </c>
      <c r="C119" s="2312">
        <v>65618617</v>
      </c>
      <c r="D119" s="2313">
        <f t="shared" ref="D119:E119" si="50">SUM(D117:D118)</f>
        <v>0</v>
      </c>
      <c r="E119" s="2312">
        <f t="shared" si="50"/>
        <v>85479866</v>
      </c>
      <c r="F119" s="2279"/>
      <c r="G119" s="2279"/>
    </row>
    <row r="120" spans="1:7" ht="15" customHeight="1" x14ac:dyDescent="0.2">
      <c r="A120" s="2307" t="s">
        <v>676</v>
      </c>
      <c r="B120" s="2305" t="s">
        <v>677</v>
      </c>
      <c r="C120" s="2308">
        <v>5309041</v>
      </c>
      <c r="D120" s="2309">
        <v>0</v>
      </c>
      <c r="E120" s="2308">
        <v>7210019</v>
      </c>
      <c r="F120" s="2279"/>
      <c r="G120" s="2279"/>
    </row>
    <row r="121" spans="1:7" ht="15" customHeight="1" x14ac:dyDescent="0.2">
      <c r="A121" s="2307" t="s">
        <v>678</v>
      </c>
      <c r="B121" s="2305" t="s">
        <v>679</v>
      </c>
      <c r="C121" s="2308">
        <v>2563279</v>
      </c>
      <c r="D121" s="2309">
        <v>0</v>
      </c>
      <c r="E121" s="2308">
        <v>2977743</v>
      </c>
      <c r="F121" s="2279"/>
      <c r="G121" s="2279"/>
    </row>
    <row r="122" spans="1:7" ht="15" customHeight="1" x14ac:dyDescent="0.2">
      <c r="A122" s="2307" t="s">
        <v>680</v>
      </c>
      <c r="B122" s="2305" t="s">
        <v>681</v>
      </c>
      <c r="C122" s="2308">
        <v>11171</v>
      </c>
      <c r="D122" s="2309">
        <v>0</v>
      </c>
      <c r="E122" s="2308"/>
      <c r="F122" s="2279"/>
      <c r="G122" s="2279"/>
    </row>
    <row r="123" spans="1:7" ht="15" customHeight="1" x14ac:dyDescent="0.2">
      <c r="A123" s="2318" t="s">
        <v>682</v>
      </c>
      <c r="B123" s="2311" t="s">
        <v>683</v>
      </c>
      <c r="C123" s="2312">
        <v>7883491</v>
      </c>
      <c r="D123" s="2313">
        <f t="shared" ref="D123:E123" si="51">SUM(D120:D122)</f>
        <v>0</v>
      </c>
      <c r="E123" s="2312">
        <f t="shared" si="51"/>
        <v>10187762</v>
      </c>
      <c r="F123" s="2279"/>
      <c r="G123" s="2279"/>
    </row>
    <row r="124" spans="1:7" ht="15" customHeight="1" x14ac:dyDescent="0.2">
      <c r="A124" s="2307" t="s">
        <v>684</v>
      </c>
      <c r="B124" s="2305" t="s">
        <v>685</v>
      </c>
      <c r="C124" s="2308">
        <v>41614553</v>
      </c>
      <c r="D124" s="2309">
        <v>0</v>
      </c>
      <c r="E124" s="2308">
        <v>49351270</v>
      </c>
      <c r="F124" s="2279"/>
      <c r="G124" s="2279"/>
    </row>
    <row r="125" spans="1:7" ht="15" customHeight="1" x14ac:dyDescent="0.2">
      <c r="A125" s="2307" t="s">
        <v>686</v>
      </c>
      <c r="B125" s="2305" t="s">
        <v>687</v>
      </c>
      <c r="C125" s="2308">
        <v>3741789</v>
      </c>
      <c r="D125" s="2309">
        <v>0</v>
      </c>
      <c r="E125" s="2308">
        <v>7454194</v>
      </c>
      <c r="F125" s="2279"/>
      <c r="G125" s="2279"/>
    </row>
    <row r="126" spans="1:7" ht="15" customHeight="1" x14ac:dyDescent="0.2">
      <c r="A126" s="2307" t="s">
        <v>688</v>
      </c>
      <c r="B126" s="2305" t="s">
        <v>689</v>
      </c>
      <c r="C126" s="2308">
        <v>8504808</v>
      </c>
      <c r="D126" s="2309">
        <v>0</v>
      </c>
      <c r="E126" s="2308">
        <v>9575856</v>
      </c>
      <c r="F126" s="2279"/>
      <c r="G126" s="2279"/>
    </row>
    <row r="127" spans="1:7" ht="15" customHeight="1" x14ac:dyDescent="0.2">
      <c r="A127" s="2318" t="s">
        <v>690</v>
      </c>
      <c r="B127" s="2311" t="s">
        <v>691</v>
      </c>
      <c r="C127" s="2312">
        <v>53861150</v>
      </c>
      <c r="D127" s="2313">
        <f t="shared" ref="D127:E127" si="52">SUM(D124:D126)</f>
        <v>0</v>
      </c>
      <c r="E127" s="2312">
        <f t="shared" si="52"/>
        <v>66381320</v>
      </c>
      <c r="F127" s="2279"/>
      <c r="G127" s="2279"/>
    </row>
    <row r="128" spans="1:7" ht="15" customHeight="1" x14ac:dyDescent="0.2">
      <c r="A128" s="2318" t="s">
        <v>692</v>
      </c>
      <c r="B128" s="2311" t="s">
        <v>693</v>
      </c>
      <c r="C128" s="2312">
        <v>1172628</v>
      </c>
      <c r="D128" s="2313">
        <v>0</v>
      </c>
      <c r="E128" s="2312">
        <v>661686</v>
      </c>
      <c r="F128" s="2279"/>
      <c r="G128" s="2279"/>
    </row>
    <row r="129" spans="1:7" ht="15" customHeight="1" x14ac:dyDescent="0.2">
      <c r="A129" s="2318" t="s">
        <v>694</v>
      </c>
      <c r="B129" s="2311" t="s">
        <v>695</v>
      </c>
      <c r="C129" s="2312">
        <v>2387075</v>
      </c>
      <c r="D129" s="2313">
        <v>0</v>
      </c>
      <c r="E129" s="2312">
        <v>3897688</v>
      </c>
      <c r="F129" s="2279"/>
      <c r="G129" s="2279"/>
    </row>
    <row r="130" spans="1:7" ht="15" customHeight="1" x14ac:dyDescent="0.2">
      <c r="A130" s="2318" t="s">
        <v>696</v>
      </c>
      <c r="B130" s="2311" t="s">
        <v>697</v>
      </c>
      <c r="C130" s="2312">
        <v>413505</v>
      </c>
      <c r="D130" s="2313">
        <f t="shared" ref="D130:E130" si="53">SUM(D116+D119-D123-D127-D128-D129)</f>
        <v>0</v>
      </c>
      <c r="E130" s="2312">
        <f t="shared" si="53"/>
        <v>4351410</v>
      </c>
      <c r="F130" s="2279"/>
      <c r="G130" s="2279"/>
    </row>
    <row r="131" spans="1:7" ht="15" customHeight="1" x14ac:dyDescent="0.2">
      <c r="A131" s="2307" t="s">
        <v>698</v>
      </c>
      <c r="B131" s="2305" t="s">
        <v>699</v>
      </c>
      <c r="C131" s="2308">
        <v>94</v>
      </c>
      <c r="D131" s="2309">
        <v>0</v>
      </c>
      <c r="E131" s="2308">
        <v>163</v>
      </c>
      <c r="F131" s="2279"/>
      <c r="G131" s="2279"/>
    </row>
    <row r="132" spans="1:7" ht="15" customHeight="1" x14ac:dyDescent="0.2">
      <c r="A132" s="2318" t="s">
        <v>700</v>
      </c>
      <c r="B132" s="2311" t="s">
        <v>701</v>
      </c>
      <c r="C132" s="2312">
        <v>94</v>
      </c>
      <c r="D132" s="2313">
        <f t="shared" ref="D132:E133" si="54">SUM(D131)</f>
        <v>0</v>
      </c>
      <c r="E132" s="2312">
        <f t="shared" si="54"/>
        <v>163</v>
      </c>
      <c r="F132" s="2279"/>
      <c r="G132" s="2279"/>
    </row>
    <row r="133" spans="1:7" ht="15" customHeight="1" x14ac:dyDescent="0.2">
      <c r="A133" s="2318" t="s">
        <v>704</v>
      </c>
      <c r="B133" s="2311" t="s">
        <v>705</v>
      </c>
      <c r="C133" s="2312">
        <v>94</v>
      </c>
      <c r="D133" s="2313">
        <f t="shared" si="54"/>
        <v>0</v>
      </c>
      <c r="E133" s="2312">
        <f t="shared" si="54"/>
        <v>163</v>
      </c>
      <c r="F133" s="2279"/>
      <c r="G133" s="2279"/>
    </row>
    <row r="134" spans="1:7" ht="15" customHeight="1" thickBot="1" x14ac:dyDescent="0.25">
      <c r="A134" s="2319" t="s">
        <v>706</v>
      </c>
      <c r="B134" s="2315" t="s">
        <v>707</v>
      </c>
      <c r="C134" s="2316">
        <v>413599</v>
      </c>
      <c r="D134" s="2317">
        <f t="shared" ref="D134:E134" si="55">SUM(D130+D133)</f>
        <v>0</v>
      </c>
      <c r="E134" s="2316">
        <f t="shared" si="55"/>
        <v>4351573</v>
      </c>
      <c r="F134" s="2279"/>
      <c r="G134" s="2279"/>
    </row>
    <row r="135" spans="1:7" ht="15" customHeight="1" x14ac:dyDescent="0.2">
      <c r="A135" s="2279"/>
      <c r="B135" s="2279"/>
      <c r="C135" s="2279"/>
      <c r="D135" s="2279"/>
      <c r="E135" s="2279"/>
      <c r="F135" s="2279"/>
      <c r="G135" s="2279"/>
    </row>
    <row r="136" spans="1:7" ht="30.75" customHeight="1" thickBot="1" x14ac:dyDescent="0.25">
      <c r="A136" s="2279"/>
      <c r="B136" s="2279"/>
      <c r="C136" s="2279"/>
      <c r="D136" s="2279"/>
      <c r="E136" s="2279"/>
      <c r="F136" s="2279"/>
      <c r="G136" s="2279"/>
    </row>
    <row r="137" spans="1:7" ht="15" customHeight="1" x14ac:dyDescent="0.2">
      <c r="A137" s="2830" t="s">
        <v>1396</v>
      </c>
      <c r="B137" s="2831"/>
      <c r="C137" s="2831"/>
      <c r="D137" s="2831"/>
      <c r="E137" s="2832"/>
      <c r="F137" s="2279"/>
      <c r="G137" s="2279"/>
    </row>
    <row r="138" spans="1:7" ht="15" customHeight="1" x14ac:dyDescent="0.2">
      <c r="A138" s="2301" t="s">
        <v>657</v>
      </c>
      <c r="B138" s="2302" t="s">
        <v>658</v>
      </c>
      <c r="C138" s="2302" t="s">
        <v>659</v>
      </c>
      <c r="D138" s="2302" t="s">
        <v>660</v>
      </c>
      <c r="E138" s="2303" t="s">
        <v>661</v>
      </c>
      <c r="F138" s="2279"/>
      <c r="G138" s="2279"/>
    </row>
    <row r="139" spans="1:7" ht="15" customHeight="1" x14ac:dyDescent="0.2">
      <c r="A139" s="2301">
        <v>1</v>
      </c>
      <c r="B139" s="2302">
        <v>2</v>
      </c>
      <c r="C139" s="2302">
        <v>3</v>
      </c>
      <c r="D139" s="2302">
        <v>4</v>
      </c>
      <c r="E139" s="2303">
        <v>5</v>
      </c>
      <c r="F139" s="2279"/>
      <c r="G139" s="2279"/>
    </row>
    <row r="140" spans="1:7" ht="15" customHeight="1" x14ac:dyDescent="0.2">
      <c r="A140" s="2304" t="s">
        <v>712</v>
      </c>
      <c r="B140" s="2305" t="s">
        <v>713</v>
      </c>
      <c r="C140" s="2308">
        <v>774104019</v>
      </c>
      <c r="D140" s="2309">
        <v>0</v>
      </c>
      <c r="E140" s="2308">
        <v>793976716</v>
      </c>
      <c r="F140" s="2279"/>
      <c r="G140" s="2279"/>
    </row>
    <row r="141" spans="1:7" ht="15" customHeight="1" x14ac:dyDescent="0.2">
      <c r="A141" s="2304" t="s">
        <v>664</v>
      </c>
      <c r="B141" s="2305" t="s">
        <v>665</v>
      </c>
      <c r="C141" s="2308">
        <v>37243990</v>
      </c>
      <c r="D141" s="2309">
        <v>0</v>
      </c>
      <c r="E141" s="2308">
        <v>57362031</v>
      </c>
      <c r="F141" s="2279"/>
      <c r="G141" s="2279"/>
    </row>
    <row r="142" spans="1:7" ht="15" customHeight="1" x14ac:dyDescent="0.2">
      <c r="A142" s="2310" t="s">
        <v>666</v>
      </c>
      <c r="B142" s="2311" t="s">
        <v>667</v>
      </c>
      <c r="C142" s="2312">
        <f>C140+C141</f>
        <v>811348009</v>
      </c>
      <c r="D142" s="2313">
        <f t="shared" ref="D142" si="56">SUM(D140:D141)</f>
        <v>0</v>
      </c>
      <c r="E142" s="2312">
        <f>E140+E141</f>
        <v>851338747</v>
      </c>
      <c r="F142" s="2279"/>
      <c r="G142" s="2279"/>
    </row>
    <row r="143" spans="1:7" ht="15" customHeight="1" x14ac:dyDescent="0.2">
      <c r="A143" s="2304" t="s">
        <v>668</v>
      </c>
      <c r="B143" s="2305" t="s">
        <v>669</v>
      </c>
      <c r="C143" s="2308">
        <v>139974846</v>
      </c>
      <c r="D143" s="2309">
        <v>0</v>
      </c>
      <c r="E143" s="2308">
        <v>153378269</v>
      </c>
      <c r="F143" s="2279"/>
      <c r="G143" s="2279"/>
    </row>
    <row r="144" spans="1:7" ht="15" customHeight="1" x14ac:dyDescent="0.2">
      <c r="A144" s="2304" t="s">
        <v>670</v>
      </c>
      <c r="B144" s="2305" t="s">
        <v>671</v>
      </c>
      <c r="C144" s="2308">
        <v>31385790</v>
      </c>
      <c r="D144" s="2309">
        <v>0</v>
      </c>
      <c r="E144" s="2308">
        <v>40833219</v>
      </c>
      <c r="F144" s="2279"/>
      <c r="G144" s="2279"/>
    </row>
    <row r="145" spans="1:7" ht="15" customHeight="1" x14ac:dyDescent="0.2">
      <c r="A145" s="2304" t="s">
        <v>714</v>
      </c>
      <c r="B145" s="2305" t="s">
        <v>715</v>
      </c>
      <c r="C145" s="2308">
        <v>7226758</v>
      </c>
      <c r="D145" s="2309">
        <v>0</v>
      </c>
      <c r="E145" s="2308">
        <v>108574994</v>
      </c>
      <c r="F145" s="2279"/>
      <c r="G145" s="2279"/>
    </row>
    <row r="146" spans="1:7" ht="15" customHeight="1" x14ac:dyDescent="0.2">
      <c r="A146" s="2304" t="s">
        <v>672</v>
      </c>
      <c r="B146" s="2305" t="s">
        <v>673</v>
      </c>
      <c r="C146" s="2308">
        <v>84995993</v>
      </c>
      <c r="D146" s="2309">
        <v>0</v>
      </c>
      <c r="E146" s="2308">
        <v>102761044</v>
      </c>
      <c r="F146" s="2279"/>
      <c r="G146" s="2279"/>
    </row>
    <row r="147" spans="1:7" ht="15" customHeight="1" x14ac:dyDescent="0.2">
      <c r="A147" s="2310" t="s">
        <v>674</v>
      </c>
      <c r="B147" s="2311" t="s">
        <v>675</v>
      </c>
      <c r="C147" s="2312">
        <f t="shared" ref="C147" si="57">SUM(C143:C146)</f>
        <v>263583387</v>
      </c>
      <c r="D147" s="2313">
        <f t="shared" ref="D147:E147" si="58">SUM(D143:D146)</f>
        <v>0</v>
      </c>
      <c r="E147" s="2312">
        <f t="shared" si="58"/>
        <v>405547526</v>
      </c>
      <c r="F147" s="2279"/>
      <c r="G147" s="2279"/>
    </row>
    <row r="148" spans="1:7" ht="15" customHeight="1" x14ac:dyDescent="0.2">
      <c r="A148" s="2304" t="s">
        <v>676</v>
      </c>
      <c r="B148" s="2305" t="s">
        <v>677</v>
      </c>
      <c r="C148" s="2308">
        <v>3353367</v>
      </c>
      <c r="D148" s="2309">
        <v>0</v>
      </c>
      <c r="E148" s="2308">
        <v>8139639</v>
      </c>
      <c r="F148" s="2279"/>
      <c r="G148" s="2279"/>
    </row>
    <row r="149" spans="1:7" ht="15" customHeight="1" x14ac:dyDescent="0.2">
      <c r="A149" s="2304" t="s">
        <v>678</v>
      </c>
      <c r="B149" s="2305" t="s">
        <v>679</v>
      </c>
      <c r="C149" s="2308">
        <v>126025067</v>
      </c>
      <c r="D149" s="2309">
        <v>0</v>
      </c>
      <c r="E149" s="2308">
        <v>124203843</v>
      </c>
      <c r="F149" s="2279"/>
      <c r="G149" s="2279"/>
    </row>
    <row r="150" spans="1:7" ht="15" customHeight="1" x14ac:dyDescent="0.2">
      <c r="A150" s="2304" t="s">
        <v>680</v>
      </c>
      <c r="B150" s="2305" t="s">
        <v>681</v>
      </c>
      <c r="C150" s="2308">
        <v>19479002</v>
      </c>
      <c r="D150" s="2309">
        <v>0</v>
      </c>
      <c r="E150" s="2308">
        <v>4110575</v>
      </c>
      <c r="F150" s="2279"/>
      <c r="G150" s="2279"/>
    </row>
    <row r="151" spans="1:7" ht="15" customHeight="1" x14ac:dyDescent="0.2">
      <c r="A151" s="2310" t="s">
        <v>682</v>
      </c>
      <c r="B151" s="2311" t="s">
        <v>683</v>
      </c>
      <c r="C151" s="2312">
        <f t="shared" ref="C151" si="59">SUM(C148:C150)</f>
        <v>148857436</v>
      </c>
      <c r="D151" s="2313">
        <f t="shared" ref="D151:E151" si="60">SUM(D148:D150)</f>
        <v>0</v>
      </c>
      <c r="E151" s="2312">
        <f t="shared" si="60"/>
        <v>136454057</v>
      </c>
      <c r="F151" s="2279"/>
      <c r="G151" s="2279"/>
    </row>
    <row r="152" spans="1:7" ht="15" customHeight="1" x14ac:dyDescent="0.2">
      <c r="A152" s="2304" t="s">
        <v>684</v>
      </c>
      <c r="B152" s="2305" t="s">
        <v>685</v>
      </c>
      <c r="C152" s="2308">
        <v>19809166</v>
      </c>
      <c r="D152" s="2309">
        <v>0</v>
      </c>
      <c r="E152" s="2308">
        <v>21053866</v>
      </c>
      <c r="F152" s="2279"/>
      <c r="G152" s="2279"/>
    </row>
    <row r="153" spans="1:7" ht="15" customHeight="1" x14ac:dyDescent="0.2">
      <c r="A153" s="2304" t="s">
        <v>686</v>
      </c>
      <c r="B153" s="2305" t="s">
        <v>687</v>
      </c>
      <c r="C153" s="2308">
        <v>39394809</v>
      </c>
      <c r="D153" s="2309">
        <v>0</v>
      </c>
      <c r="E153" s="2308">
        <v>32178386</v>
      </c>
      <c r="F153" s="2279"/>
      <c r="G153" s="2279"/>
    </row>
    <row r="154" spans="1:7" ht="15" customHeight="1" x14ac:dyDescent="0.2">
      <c r="A154" s="2304" t="s">
        <v>688</v>
      </c>
      <c r="B154" s="2305" t="s">
        <v>689</v>
      </c>
      <c r="C154" s="2308">
        <v>11396158</v>
      </c>
      <c r="D154" s="2309">
        <v>0</v>
      </c>
      <c r="E154" s="2308">
        <v>9696618</v>
      </c>
      <c r="F154" s="2279"/>
      <c r="G154" s="2279"/>
    </row>
    <row r="155" spans="1:7" ht="15" customHeight="1" x14ac:dyDescent="0.2">
      <c r="A155" s="2310" t="s">
        <v>690</v>
      </c>
      <c r="B155" s="2311" t="s">
        <v>691</v>
      </c>
      <c r="C155" s="2312">
        <f t="shared" ref="C155" si="61">SUM(C152:C154)</f>
        <v>70600133</v>
      </c>
      <c r="D155" s="2313">
        <f t="shared" ref="D155:E155" si="62">SUM(D152:D154)</f>
        <v>0</v>
      </c>
      <c r="E155" s="2312">
        <f t="shared" si="62"/>
        <v>62928870</v>
      </c>
      <c r="F155" s="2279"/>
      <c r="G155" s="2279"/>
    </row>
    <row r="156" spans="1:7" ht="15" customHeight="1" x14ac:dyDescent="0.2">
      <c r="A156" s="2310" t="s">
        <v>692</v>
      </c>
      <c r="B156" s="2311" t="s">
        <v>693</v>
      </c>
      <c r="C156" s="2312">
        <v>109230687</v>
      </c>
      <c r="D156" s="2313">
        <v>0</v>
      </c>
      <c r="E156" s="2312">
        <v>112969801</v>
      </c>
      <c r="F156" s="2279"/>
      <c r="G156" s="2279"/>
    </row>
    <row r="157" spans="1:7" ht="15" customHeight="1" x14ac:dyDescent="0.2">
      <c r="A157" s="2310" t="s">
        <v>694</v>
      </c>
      <c r="B157" s="2311" t="s">
        <v>695</v>
      </c>
      <c r="C157" s="2312">
        <v>727276993</v>
      </c>
      <c r="D157" s="2313">
        <v>0</v>
      </c>
      <c r="E157" s="2312">
        <v>759678458</v>
      </c>
      <c r="F157" s="2279"/>
      <c r="G157" s="2279"/>
    </row>
    <row r="158" spans="1:7" ht="15" customHeight="1" x14ac:dyDescent="0.2">
      <c r="A158" s="2310" t="s">
        <v>696</v>
      </c>
      <c r="B158" s="2311" t="s">
        <v>697</v>
      </c>
      <c r="C158" s="2312">
        <f t="shared" ref="C158" si="63">SUM(C142+C147-C151-C155-C156-C157)</f>
        <v>18966147</v>
      </c>
      <c r="D158" s="2313">
        <f t="shared" ref="D158:E158" si="64">SUM(D142+D147-D151-D155-D156-D157)</f>
        <v>0</v>
      </c>
      <c r="E158" s="2312">
        <f t="shared" si="64"/>
        <v>184855087</v>
      </c>
      <c r="F158" s="2279"/>
      <c r="G158" s="2279"/>
    </row>
    <row r="159" spans="1:7" ht="15" customHeight="1" x14ac:dyDescent="0.2">
      <c r="A159" s="2304" t="s">
        <v>698</v>
      </c>
      <c r="B159" s="2305" t="s">
        <v>699</v>
      </c>
      <c r="C159" s="2308">
        <v>4043747</v>
      </c>
      <c r="D159" s="2309">
        <v>0</v>
      </c>
      <c r="E159" s="2308">
        <v>7701670</v>
      </c>
      <c r="F159" s="2279"/>
      <c r="G159" s="2279"/>
    </row>
    <row r="160" spans="1:7" ht="15" customHeight="1" x14ac:dyDescent="0.2">
      <c r="A160" s="2304" t="s">
        <v>716</v>
      </c>
      <c r="B160" s="2305" t="s">
        <v>717</v>
      </c>
      <c r="C160" s="2308">
        <v>2428045</v>
      </c>
      <c r="D160" s="2309">
        <v>0</v>
      </c>
      <c r="E160" s="2308">
        <v>9143297</v>
      </c>
      <c r="F160" s="2279"/>
      <c r="G160" s="2279"/>
    </row>
    <row r="161" spans="1:7" ht="15" customHeight="1" x14ac:dyDescent="0.2">
      <c r="A161" s="2310" t="s">
        <v>700</v>
      </c>
      <c r="B161" s="2311" t="s">
        <v>701</v>
      </c>
      <c r="C161" s="2312">
        <f t="shared" ref="C161" si="65">SUM(C159:C160)</f>
        <v>6471792</v>
      </c>
      <c r="D161" s="2313">
        <f t="shared" ref="D161:E161" si="66">SUM(D159:D160)</f>
        <v>0</v>
      </c>
      <c r="E161" s="2312">
        <f t="shared" si="66"/>
        <v>16844967</v>
      </c>
      <c r="F161" s="2279"/>
      <c r="G161" s="2279"/>
    </row>
    <row r="162" spans="1:7" ht="15" customHeight="1" x14ac:dyDescent="0.2">
      <c r="A162" s="2304" t="s">
        <v>708</v>
      </c>
      <c r="B162" s="2305" t="s">
        <v>709</v>
      </c>
      <c r="C162" s="2308">
        <v>1</v>
      </c>
      <c r="D162" s="2309">
        <v>0</v>
      </c>
      <c r="E162" s="2308">
        <v>0</v>
      </c>
      <c r="F162" s="2279"/>
      <c r="G162" s="2279"/>
    </row>
    <row r="163" spans="1:7" ht="15" customHeight="1" x14ac:dyDescent="0.2">
      <c r="A163" s="2304" t="s">
        <v>718</v>
      </c>
      <c r="B163" s="2305" t="s">
        <v>719</v>
      </c>
      <c r="C163" s="2308">
        <v>9357196</v>
      </c>
      <c r="D163" s="2309">
        <v>0</v>
      </c>
      <c r="E163" s="2308">
        <v>15538145</v>
      </c>
      <c r="F163" s="2279"/>
      <c r="G163" s="2279"/>
    </row>
    <row r="164" spans="1:7" ht="15" customHeight="1" x14ac:dyDescent="0.2">
      <c r="A164" s="2310" t="s">
        <v>710</v>
      </c>
      <c r="B164" s="2311" t="s">
        <v>711</v>
      </c>
      <c r="C164" s="2312">
        <f t="shared" ref="C164" si="67">SUM(C162:C163)</f>
        <v>9357197</v>
      </c>
      <c r="D164" s="2313">
        <f t="shared" ref="D164:E164" si="68">SUM(D162:D163)</f>
        <v>0</v>
      </c>
      <c r="E164" s="2312">
        <f t="shared" si="68"/>
        <v>15538145</v>
      </c>
      <c r="F164" s="2279"/>
      <c r="G164" s="2279"/>
    </row>
    <row r="165" spans="1:7" ht="15" customHeight="1" x14ac:dyDescent="0.2">
      <c r="A165" s="2310" t="s">
        <v>704</v>
      </c>
      <c r="B165" s="2311" t="s">
        <v>705</v>
      </c>
      <c r="C165" s="2312">
        <f t="shared" ref="C165" si="69">SUM(C161-C164)</f>
        <v>-2885405</v>
      </c>
      <c r="D165" s="2313">
        <f t="shared" ref="D165:E165" si="70">SUM(D161-D164)</f>
        <v>0</v>
      </c>
      <c r="E165" s="2312">
        <f t="shared" si="70"/>
        <v>1306822</v>
      </c>
      <c r="F165" s="2279"/>
      <c r="G165" s="2279"/>
    </row>
    <row r="166" spans="1:7" ht="15" customHeight="1" thickBot="1" x14ac:dyDescent="0.25">
      <c r="A166" s="2314" t="s">
        <v>706</v>
      </c>
      <c r="B166" s="2315" t="s">
        <v>707</v>
      </c>
      <c r="C166" s="2316">
        <f t="shared" ref="C166" si="71">SUM(C158+C165)</f>
        <v>16080742</v>
      </c>
      <c r="D166" s="2317">
        <f t="shared" ref="D166:E166" si="72">SUM(D158+D165)</f>
        <v>0</v>
      </c>
      <c r="E166" s="2316">
        <f t="shared" si="72"/>
        <v>186161909</v>
      </c>
      <c r="F166" s="2279"/>
      <c r="G166" s="2279"/>
    </row>
    <row r="167" spans="1:7" ht="15" customHeight="1" x14ac:dyDescent="0.2">
      <c r="A167" s="2279"/>
      <c r="B167" s="2279"/>
      <c r="C167" s="2279"/>
      <c r="D167" s="2279"/>
      <c r="E167" s="2279"/>
      <c r="F167" s="2279"/>
      <c r="G167" s="2279"/>
    </row>
    <row r="168" spans="1:7" ht="15" customHeight="1" thickBot="1" x14ac:dyDescent="0.25">
      <c r="A168" s="2279"/>
      <c r="B168" s="2279"/>
      <c r="C168" s="2279"/>
      <c r="D168" s="2279"/>
      <c r="E168" s="2279"/>
      <c r="F168" s="2279"/>
      <c r="G168" s="2279"/>
    </row>
    <row r="169" spans="1:7" ht="15" customHeight="1" x14ac:dyDescent="0.2">
      <c r="A169" s="2827" t="s">
        <v>1397</v>
      </c>
      <c r="B169" s="2828"/>
      <c r="C169" s="2828"/>
      <c r="D169" s="2828"/>
      <c r="E169" s="2828"/>
      <c r="F169" s="2828"/>
      <c r="G169" s="2829"/>
    </row>
    <row r="170" spans="1:7" ht="15" customHeight="1" x14ac:dyDescent="0.2">
      <c r="A170" s="2301" t="s">
        <v>657</v>
      </c>
      <c r="B170" s="2302" t="s">
        <v>658</v>
      </c>
      <c r="C170" s="2302" t="s">
        <v>720</v>
      </c>
      <c r="D170" s="2302" t="s">
        <v>660</v>
      </c>
      <c r="E170" s="2302" t="s">
        <v>721</v>
      </c>
      <c r="F170" s="2320" t="s">
        <v>722</v>
      </c>
      <c r="G170" s="2303" t="s">
        <v>723</v>
      </c>
    </row>
    <row r="171" spans="1:7" ht="15" customHeight="1" x14ac:dyDescent="0.2">
      <c r="A171" s="2301">
        <v>1</v>
      </c>
      <c r="B171" s="2302">
        <v>2</v>
      </c>
      <c r="C171" s="2302">
        <v>3</v>
      </c>
      <c r="D171" s="2302">
        <v>4</v>
      </c>
      <c r="E171" s="2302">
        <v>5</v>
      </c>
      <c r="F171" s="2321">
        <v>6</v>
      </c>
      <c r="G171" s="2322">
        <v>7</v>
      </c>
    </row>
    <row r="172" spans="1:7" ht="15" customHeight="1" x14ac:dyDescent="0.2">
      <c r="A172" s="2304" t="s">
        <v>712</v>
      </c>
      <c r="B172" s="2305" t="s">
        <v>713</v>
      </c>
      <c r="C172" s="2309">
        <f>SUM(C140)</f>
        <v>774104019</v>
      </c>
      <c r="D172" s="2309">
        <f t="shared" ref="D172" si="73">SUM(D140)</f>
        <v>0</v>
      </c>
      <c r="E172" s="2309">
        <f>SUM(E140)</f>
        <v>793976716</v>
      </c>
      <c r="F172" s="2323">
        <v>0</v>
      </c>
      <c r="G172" s="2324">
        <f>SUM(E172+F172)</f>
        <v>793976716</v>
      </c>
    </row>
    <row r="173" spans="1:7" ht="15" customHeight="1" x14ac:dyDescent="0.2">
      <c r="A173" s="2304" t="s">
        <v>664</v>
      </c>
      <c r="B173" s="2305" t="s">
        <v>665</v>
      </c>
      <c r="C173" s="2309">
        <f>SUM(C7+C35+C63+C115+C141)+C90</f>
        <v>48578199</v>
      </c>
      <c r="D173" s="2309">
        <f>SUM(D7+D35+D63+D115+D141)</f>
        <v>0</v>
      </c>
      <c r="E173" s="2309">
        <f>SUM(E7+E35+E63+E115+E141)</f>
        <v>67380595</v>
      </c>
      <c r="F173" s="2323">
        <v>0</v>
      </c>
      <c r="G173" s="2324">
        <f t="shared" ref="G173:G198" si="74">SUM(E173+F173)</f>
        <v>67380595</v>
      </c>
    </row>
    <row r="174" spans="1:7" ht="15" customHeight="1" x14ac:dyDescent="0.2">
      <c r="A174" s="2310" t="s">
        <v>666</v>
      </c>
      <c r="B174" s="2311" t="s">
        <v>667</v>
      </c>
      <c r="C174" s="2313">
        <f>SUM(C8+C36+C64+C116+C142)</f>
        <v>822682218</v>
      </c>
      <c r="D174" s="2313">
        <f>SUM(D8+D36+D64+D116+D142)</f>
        <v>0</v>
      </c>
      <c r="E174" s="2313">
        <f>SUM(E172:E173)</f>
        <v>861357311</v>
      </c>
      <c r="F174" s="2325">
        <v>0</v>
      </c>
      <c r="G174" s="2326">
        <f t="shared" si="74"/>
        <v>861357311</v>
      </c>
    </row>
    <row r="175" spans="1:7" ht="15" customHeight="1" x14ac:dyDescent="0.2">
      <c r="A175" s="2304" t="s">
        <v>668</v>
      </c>
      <c r="B175" s="2305" t="s">
        <v>669</v>
      </c>
      <c r="C175" s="2309">
        <v>122790</v>
      </c>
      <c r="D175" s="2309">
        <f t="shared" ref="D175:D181" si="75">SUM(D9+D37+D65+D117+D143)</f>
        <v>0</v>
      </c>
      <c r="E175" s="2309">
        <f>E143+E117+E65+E37+E9+E92</f>
        <v>600397924</v>
      </c>
      <c r="F175" s="2327">
        <v>-447019655</v>
      </c>
      <c r="G175" s="2324">
        <f>SUM(E175+F175)</f>
        <v>153378269</v>
      </c>
    </row>
    <row r="176" spans="1:7" ht="15" customHeight="1" x14ac:dyDescent="0.2">
      <c r="A176" s="2304" t="s">
        <v>670</v>
      </c>
      <c r="B176" s="2305" t="s">
        <v>671</v>
      </c>
      <c r="C176" s="2309">
        <f>SUM(C10+C38+C66+C118+C144)</f>
        <v>37976578</v>
      </c>
      <c r="D176" s="2309">
        <f t="shared" si="75"/>
        <v>0</v>
      </c>
      <c r="E176" s="2309">
        <f>E144+E66+E38+E10</f>
        <v>41633829</v>
      </c>
      <c r="F176" s="2323">
        <v>0</v>
      </c>
      <c r="G176" s="2324">
        <f t="shared" si="74"/>
        <v>41633829</v>
      </c>
    </row>
    <row r="177" spans="1:7" ht="15" customHeight="1" x14ac:dyDescent="0.2">
      <c r="A177" s="2304" t="s">
        <v>714</v>
      </c>
      <c r="B177" s="2305" t="s">
        <v>715</v>
      </c>
      <c r="C177" s="2309">
        <f t="shared" ref="C177:C181" si="76">SUM(C11+C39+C67+C119+C145)</f>
        <v>73841616</v>
      </c>
      <c r="D177" s="2309">
        <f t="shared" si="75"/>
        <v>0</v>
      </c>
      <c r="E177" s="2309">
        <f>E145</f>
        <v>108574994</v>
      </c>
      <c r="F177" s="2323">
        <v>0</v>
      </c>
      <c r="G177" s="2324">
        <f t="shared" si="74"/>
        <v>108574994</v>
      </c>
    </row>
    <row r="178" spans="1:7" ht="15" customHeight="1" x14ac:dyDescent="0.2">
      <c r="A178" s="2304" t="s">
        <v>672</v>
      </c>
      <c r="B178" s="2305" t="s">
        <v>673</v>
      </c>
      <c r="C178" s="2309">
        <f>SUM(C12+C40+C68+C120+C146)+C94</f>
        <v>476350006</v>
      </c>
      <c r="D178" s="2309">
        <f t="shared" si="75"/>
        <v>0</v>
      </c>
      <c r="E178" s="2309">
        <f>E146+E118+E67+E39+E11</f>
        <v>107983295</v>
      </c>
      <c r="F178" s="2323">
        <v>0</v>
      </c>
      <c r="G178" s="2324">
        <f t="shared" si="74"/>
        <v>107983295</v>
      </c>
    </row>
    <row r="179" spans="1:7" ht="15" customHeight="1" x14ac:dyDescent="0.2">
      <c r="A179" s="2310" t="s">
        <v>674</v>
      </c>
      <c r="B179" s="2311" t="s">
        <v>675</v>
      </c>
      <c r="C179" s="2313">
        <f t="shared" si="76"/>
        <v>273386961</v>
      </c>
      <c r="D179" s="2313">
        <f t="shared" si="75"/>
        <v>0</v>
      </c>
      <c r="E179" s="2313">
        <f>SUM(E175:E178)</f>
        <v>858590042</v>
      </c>
      <c r="F179" s="2325">
        <v>0</v>
      </c>
      <c r="G179" s="2326">
        <f>SUM(G175:G178)</f>
        <v>411570387</v>
      </c>
    </row>
    <row r="180" spans="1:7" ht="15" customHeight="1" x14ac:dyDescent="0.2">
      <c r="A180" s="2304" t="s">
        <v>676</v>
      </c>
      <c r="B180" s="2305" t="s">
        <v>677</v>
      </c>
      <c r="C180" s="2309">
        <f t="shared" si="76"/>
        <v>66774236</v>
      </c>
      <c r="D180" s="2309">
        <f t="shared" si="75"/>
        <v>0</v>
      </c>
      <c r="E180" s="2309">
        <f>E148+E120+E69+E41+E13</f>
        <v>23018878</v>
      </c>
      <c r="F180" s="2323">
        <v>0</v>
      </c>
      <c r="G180" s="2324">
        <f t="shared" si="74"/>
        <v>23018878</v>
      </c>
    </row>
    <row r="181" spans="1:7" ht="15" customHeight="1" x14ac:dyDescent="0.2">
      <c r="A181" s="2304" t="s">
        <v>678</v>
      </c>
      <c r="B181" s="2305" t="s">
        <v>679</v>
      </c>
      <c r="C181" s="2309">
        <f t="shared" si="76"/>
        <v>172727220</v>
      </c>
      <c r="D181" s="2309">
        <f t="shared" si="75"/>
        <v>0</v>
      </c>
      <c r="E181" s="2309">
        <f>E149+E121+E70+E42+E14+E97</f>
        <v>178385390</v>
      </c>
      <c r="F181" s="2323">
        <v>0</v>
      </c>
      <c r="G181" s="2324">
        <f t="shared" si="74"/>
        <v>178385390</v>
      </c>
    </row>
    <row r="182" spans="1:7" ht="15" customHeight="1" x14ac:dyDescent="0.2">
      <c r="A182" s="2304" t="s">
        <v>680</v>
      </c>
      <c r="B182" s="2305" t="s">
        <v>681</v>
      </c>
      <c r="C182" s="2309">
        <f>SUM(C15+C43+C122+C150)</f>
        <v>24120840</v>
      </c>
      <c r="D182" s="2309">
        <f t="shared" ref="D182" si="77">SUM(D15+D43+D122+D150)</f>
        <v>0</v>
      </c>
      <c r="E182" s="2309">
        <f>E150+E122+E15</f>
        <v>8401487</v>
      </c>
      <c r="F182" s="2323">
        <v>0</v>
      </c>
      <c r="G182" s="2324">
        <f t="shared" si="74"/>
        <v>8401487</v>
      </c>
    </row>
    <row r="183" spans="1:7" ht="15" customHeight="1" x14ac:dyDescent="0.2">
      <c r="A183" s="2310" t="s">
        <v>682</v>
      </c>
      <c r="B183" s="2311" t="s">
        <v>683</v>
      </c>
      <c r="C183" s="2313">
        <f t="shared" ref="C183:D188" si="78">SUM(C16+C44+C71+C123+C151)</f>
        <v>232021587</v>
      </c>
      <c r="D183" s="2313">
        <f t="shared" si="78"/>
        <v>0</v>
      </c>
      <c r="E183" s="2313">
        <f>SUM(E180:E182)</f>
        <v>209805755</v>
      </c>
      <c r="F183" s="2325">
        <v>0</v>
      </c>
      <c r="G183" s="2326">
        <f t="shared" si="74"/>
        <v>209805755</v>
      </c>
    </row>
    <row r="184" spans="1:7" ht="15" customHeight="1" x14ac:dyDescent="0.2">
      <c r="A184" s="2304" t="s">
        <v>684</v>
      </c>
      <c r="B184" s="2305" t="s">
        <v>685</v>
      </c>
      <c r="C184" s="2309">
        <f t="shared" si="78"/>
        <v>276724082</v>
      </c>
      <c r="D184" s="2309">
        <f t="shared" si="78"/>
        <v>0</v>
      </c>
      <c r="E184" s="2309">
        <f>SUM(E17+E45+E72+E124+E152)+E99</f>
        <v>290196233</v>
      </c>
      <c r="F184" s="2323">
        <v>0</v>
      </c>
      <c r="G184" s="2324">
        <f t="shared" si="74"/>
        <v>290196233</v>
      </c>
    </row>
    <row r="185" spans="1:7" ht="15" customHeight="1" x14ac:dyDescent="0.2">
      <c r="A185" s="2304" t="s">
        <v>686</v>
      </c>
      <c r="B185" s="2305" t="s">
        <v>687</v>
      </c>
      <c r="C185" s="2309">
        <f t="shared" si="78"/>
        <v>78723543</v>
      </c>
      <c r="D185" s="2309">
        <f t="shared" si="78"/>
        <v>0</v>
      </c>
      <c r="E185" s="2309">
        <f>SUM(E18+E46+E73+E125+E153)+E100</f>
        <v>69047334</v>
      </c>
      <c r="F185" s="2323">
        <v>0</v>
      </c>
      <c r="G185" s="2324">
        <f t="shared" si="74"/>
        <v>69047334</v>
      </c>
    </row>
    <row r="186" spans="1:7" ht="15" customHeight="1" x14ac:dyDescent="0.2">
      <c r="A186" s="2304" t="s">
        <v>688</v>
      </c>
      <c r="B186" s="2305" t="s">
        <v>689</v>
      </c>
      <c r="C186" s="2309">
        <f t="shared" si="78"/>
        <v>70227574</v>
      </c>
      <c r="D186" s="2309">
        <f t="shared" si="78"/>
        <v>0</v>
      </c>
      <c r="E186" s="2309">
        <f>SUM(E19+E47+E74+E126+E154)+E101</f>
        <v>64912751</v>
      </c>
      <c r="F186" s="2323">
        <v>0</v>
      </c>
      <c r="G186" s="2324">
        <f t="shared" si="74"/>
        <v>64912751</v>
      </c>
    </row>
    <row r="187" spans="1:7" ht="15" customHeight="1" x14ac:dyDescent="0.2">
      <c r="A187" s="2310" t="s">
        <v>690</v>
      </c>
      <c r="B187" s="2311" t="s">
        <v>691</v>
      </c>
      <c r="C187" s="2313">
        <f t="shared" si="78"/>
        <v>425675199</v>
      </c>
      <c r="D187" s="2313">
        <f t="shared" si="78"/>
        <v>0</v>
      </c>
      <c r="E187" s="2313">
        <f>SUM(E184:E186)</f>
        <v>424156318</v>
      </c>
      <c r="F187" s="2325">
        <v>0</v>
      </c>
      <c r="G187" s="2326">
        <f t="shared" si="74"/>
        <v>424156318</v>
      </c>
    </row>
    <row r="188" spans="1:7" ht="15" customHeight="1" x14ac:dyDescent="0.2">
      <c r="A188" s="2310" t="s">
        <v>692</v>
      </c>
      <c r="B188" s="2311" t="s">
        <v>693</v>
      </c>
      <c r="C188" s="2313">
        <f t="shared" si="78"/>
        <v>116677722</v>
      </c>
      <c r="D188" s="2313">
        <f t="shared" si="78"/>
        <v>0</v>
      </c>
      <c r="E188" s="2313">
        <f>SUM(E21+E49+E76+E128+E156)</f>
        <v>120341756</v>
      </c>
      <c r="F188" s="2325">
        <v>0</v>
      </c>
      <c r="G188" s="2326">
        <f t="shared" si="74"/>
        <v>120341756</v>
      </c>
    </row>
    <row r="189" spans="1:7" ht="15" customHeight="1" x14ac:dyDescent="0.2">
      <c r="A189" s="2310" t="s">
        <v>694</v>
      </c>
      <c r="B189" s="2311" t="s">
        <v>695</v>
      </c>
      <c r="C189" s="2313">
        <v>156005</v>
      </c>
      <c r="D189" s="2313">
        <f>SUM(D22+D50+D77+D129+D157)</f>
        <v>0</v>
      </c>
      <c r="E189" s="2313">
        <f>SUM(E22+E50+E77+E129+E157)+E104</f>
        <v>774939735</v>
      </c>
      <c r="F189" s="2328">
        <f>F175</f>
        <v>-447019655</v>
      </c>
      <c r="G189" s="2326">
        <f t="shared" si="74"/>
        <v>327920080</v>
      </c>
    </row>
    <row r="190" spans="1:7" ht="15" customHeight="1" x14ac:dyDescent="0.2">
      <c r="A190" s="2310" t="s">
        <v>696</v>
      </c>
      <c r="B190" s="2311" t="s">
        <v>697</v>
      </c>
      <c r="C190" s="2313">
        <f>SUM(C23+C51+C78+C130+C158)</f>
        <v>17862261</v>
      </c>
      <c r="D190" s="2313">
        <f>SUM(D23+D51+D78+D130+D158)</f>
        <v>0</v>
      </c>
      <c r="E190" s="2313">
        <f>SUM(E23+E51+E78+E130+E158)+E105</f>
        <v>190703789</v>
      </c>
      <c r="F190" s="2325">
        <v>0</v>
      </c>
      <c r="G190" s="2326">
        <f>SUM(E190+F190)</f>
        <v>190703789</v>
      </c>
    </row>
    <row r="191" spans="1:7" ht="15" customHeight="1" x14ac:dyDescent="0.2">
      <c r="A191" s="2304" t="s">
        <v>698</v>
      </c>
      <c r="B191" s="2305" t="s">
        <v>699</v>
      </c>
      <c r="C191" s="2309">
        <f>SUM(C24+C52+C79+C131+C159)</f>
        <v>4044211</v>
      </c>
      <c r="D191" s="2309">
        <f>SUM(D24+D52+D79+D131+D159)</f>
        <v>0</v>
      </c>
      <c r="E191" s="2309">
        <f>SUM(E24+E52+E79+E131+E159)</f>
        <v>7702402</v>
      </c>
      <c r="F191" s="2323">
        <v>0</v>
      </c>
      <c r="G191" s="2324">
        <f t="shared" si="74"/>
        <v>7702402</v>
      </c>
    </row>
    <row r="192" spans="1:7" ht="15" customHeight="1" x14ac:dyDescent="0.2">
      <c r="A192" s="2304" t="s">
        <v>716</v>
      </c>
      <c r="B192" s="2305" t="s">
        <v>717</v>
      </c>
      <c r="C192" s="2309">
        <f>SUM(C160)</f>
        <v>2428045</v>
      </c>
      <c r="D192" s="2309">
        <f t="shared" ref="D192:E192" si="79">SUM(D160)</f>
        <v>0</v>
      </c>
      <c r="E192" s="2309">
        <f t="shared" si="79"/>
        <v>9143297</v>
      </c>
      <c r="F192" s="2323">
        <v>0</v>
      </c>
      <c r="G192" s="2324">
        <f t="shared" si="74"/>
        <v>9143297</v>
      </c>
    </row>
    <row r="193" spans="1:7" ht="15" customHeight="1" x14ac:dyDescent="0.2">
      <c r="A193" s="2310" t="s">
        <v>700</v>
      </c>
      <c r="B193" s="2311" t="s">
        <v>701</v>
      </c>
      <c r="C193" s="2313">
        <f>SUM(C25+C53+C80+C132+C161)</f>
        <v>6472256</v>
      </c>
      <c r="D193" s="2313">
        <f t="shared" ref="D193:E193" si="80">SUM(D25+D53+D80+D132+D161)</f>
        <v>0</v>
      </c>
      <c r="E193" s="2313">
        <f t="shared" si="80"/>
        <v>16845699</v>
      </c>
      <c r="F193" s="2325">
        <v>0</v>
      </c>
      <c r="G193" s="2326">
        <f t="shared" si="74"/>
        <v>16845699</v>
      </c>
    </row>
    <row r="194" spans="1:7" ht="15" customHeight="1" x14ac:dyDescent="0.2">
      <c r="A194" s="2304" t="s">
        <v>708</v>
      </c>
      <c r="B194" s="2305" t="s">
        <v>709</v>
      </c>
      <c r="C194" s="2309">
        <f>SUM(C54+C81+C162)</f>
        <v>15</v>
      </c>
      <c r="D194" s="2309">
        <f t="shared" ref="D194:E194" si="81">SUM(D54+D81+D162)</f>
        <v>0</v>
      </c>
      <c r="E194" s="2309">
        <f t="shared" si="81"/>
        <v>0</v>
      </c>
      <c r="F194" s="2323">
        <v>0</v>
      </c>
      <c r="G194" s="2324">
        <f t="shared" si="74"/>
        <v>0</v>
      </c>
    </row>
    <row r="195" spans="1:7" ht="15" customHeight="1" x14ac:dyDescent="0.2">
      <c r="A195" s="2304" t="s">
        <v>718</v>
      </c>
      <c r="B195" s="2305" t="s">
        <v>719</v>
      </c>
      <c r="C195" s="2309">
        <f>SUM(C163)</f>
        <v>9357196</v>
      </c>
      <c r="D195" s="2309">
        <f t="shared" ref="D195:E195" si="82">SUM(D163)</f>
        <v>0</v>
      </c>
      <c r="E195" s="2309">
        <f t="shared" si="82"/>
        <v>15538145</v>
      </c>
      <c r="F195" s="2323">
        <v>0</v>
      </c>
      <c r="G195" s="2324">
        <f t="shared" si="74"/>
        <v>15538145</v>
      </c>
    </row>
    <row r="196" spans="1:7" ht="15" customHeight="1" x14ac:dyDescent="0.2">
      <c r="A196" s="2310" t="s">
        <v>710</v>
      </c>
      <c r="B196" s="2311" t="s">
        <v>711</v>
      </c>
      <c r="C196" s="2313">
        <f>SUM(C55+C82+C164)</f>
        <v>9357211</v>
      </c>
      <c r="D196" s="2313">
        <f t="shared" ref="D196:E196" si="83">SUM(D55+D82+D164)</f>
        <v>0</v>
      </c>
      <c r="E196" s="2313">
        <f t="shared" si="83"/>
        <v>15538145</v>
      </c>
      <c r="F196" s="2325">
        <v>0</v>
      </c>
      <c r="G196" s="2326">
        <f t="shared" si="74"/>
        <v>15538145</v>
      </c>
    </row>
    <row r="197" spans="1:7" ht="15" customHeight="1" x14ac:dyDescent="0.2">
      <c r="A197" s="2310" t="s">
        <v>704</v>
      </c>
      <c r="B197" s="2311" t="s">
        <v>705</v>
      </c>
      <c r="C197" s="2313">
        <f t="shared" ref="C197:E198" si="84">SUM(C28+C56+C83+C133+C165)</f>
        <v>-2884955</v>
      </c>
      <c r="D197" s="2313">
        <f t="shared" si="84"/>
        <v>0</v>
      </c>
      <c r="E197" s="2313">
        <f t="shared" si="84"/>
        <v>1307554</v>
      </c>
      <c r="F197" s="2325">
        <v>0</v>
      </c>
      <c r="G197" s="2326">
        <f t="shared" si="74"/>
        <v>1307554</v>
      </c>
    </row>
    <row r="198" spans="1:7" ht="15" customHeight="1" thickBot="1" x14ac:dyDescent="0.25">
      <c r="A198" s="2314" t="s">
        <v>706</v>
      </c>
      <c r="B198" s="2315" t="s">
        <v>707</v>
      </c>
      <c r="C198" s="2317">
        <f t="shared" si="84"/>
        <v>14977306</v>
      </c>
      <c r="D198" s="2317">
        <f t="shared" si="84"/>
        <v>0</v>
      </c>
      <c r="E198" s="2317">
        <f>SUM(E29+E57+E84+E134+E166)+E111</f>
        <v>192011343</v>
      </c>
      <c r="F198" s="2329">
        <v>0</v>
      </c>
      <c r="G198" s="2330">
        <f t="shared" si="74"/>
        <v>192011343</v>
      </c>
    </row>
    <row r="199" spans="1:7" ht="15" customHeight="1" x14ac:dyDescent="0.2">
      <c r="A199" s="2279"/>
      <c r="B199" s="2279"/>
      <c r="C199" s="2279"/>
      <c r="D199" s="2279"/>
      <c r="E199" s="2279"/>
      <c r="F199" s="2279"/>
      <c r="G199" s="2279"/>
    </row>
    <row r="200" spans="1:7" ht="15" customHeight="1" x14ac:dyDescent="0.2">
      <c r="A200" s="2279"/>
      <c r="B200" s="2279"/>
      <c r="C200" s="2279"/>
      <c r="D200" s="2279"/>
      <c r="E200" s="2279"/>
      <c r="F200" s="2279"/>
      <c r="G200" s="2279"/>
    </row>
    <row r="201" spans="1:7" ht="15" customHeight="1" x14ac:dyDescent="0.2">
      <c r="A201" s="2279"/>
      <c r="B201" s="2279"/>
      <c r="C201" s="2279"/>
      <c r="D201" s="2279"/>
      <c r="E201" s="2279"/>
      <c r="F201" s="2279"/>
      <c r="G201" s="2279"/>
    </row>
    <row r="202" spans="1:7" ht="15" customHeight="1" x14ac:dyDescent="0.2">
      <c r="A202" s="2279"/>
      <c r="B202" s="2279"/>
      <c r="C202" s="2279"/>
      <c r="D202" s="2279"/>
      <c r="E202" s="2279"/>
      <c r="F202" s="2279"/>
      <c r="G202" s="2279"/>
    </row>
    <row r="203" spans="1:7" ht="15" customHeight="1" x14ac:dyDescent="0.2">
      <c r="A203" s="2279"/>
      <c r="B203" s="2279"/>
      <c r="C203" s="2279"/>
      <c r="D203" s="2279"/>
      <c r="E203" s="2279"/>
      <c r="F203" s="2279"/>
      <c r="G203" s="2279"/>
    </row>
    <row r="204" spans="1:7" ht="15" customHeight="1" x14ac:dyDescent="0.2">
      <c r="A204" s="2279"/>
      <c r="B204" s="2279"/>
      <c r="C204" s="2279"/>
      <c r="D204" s="2279"/>
      <c r="E204" s="2279"/>
      <c r="F204" s="2279"/>
      <c r="G204" s="2279"/>
    </row>
    <row r="205" spans="1:7" ht="15" customHeight="1" x14ac:dyDescent="0.2">
      <c r="A205" s="2279"/>
      <c r="B205" s="2279"/>
      <c r="C205" s="2279"/>
      <c r="D205" s="2279"/>
      <c r="E205" s="2279"/>
      <c r="F205" s="2279"/>
      <c r="G205" s="2279"/>
    </row>
    <row r="206" spans="1:7" ht="15" customHeight="1" x14ac:dyDescent="0.2">
      <c r="A206" s="2279"/>
      <c r="B206" s="2279"/>
      <c r="C206" s="2279"/>
      <c r="D206" s="2279"/>
      <c r="E206" s="2279"/>
      <c r="F206" s="2279"/>
      <c r="G206" s="2279"/>
    </row>
    <row r="207" spans="1:7" x14ac:dyDescent="0.2">
      <c r="A207" s="2279"/>
      <c r="B207" s="2279"/>
      <c r="C207" s="2279"/>
      <c r="D207" s="2279"/>
      <c r="E207" s="2279"/>
      <c r="F207" s="2279"/>
      <c r="G207" s="2279"/>
    </row>
    <row r="208" spans="1:7" x14ac:dyDescent="0.2">
      <c r="A208" s="2279"/>
      <c r="B208" s="2279"/>
      <c r="C208" s="2279"/>
      <c r="D208" s="2279"/>
      <c r="E208" s="2279"/>
      <c r="F208" s="2279"/>
      <c r="G208" s="2279"/>
    </row>
    <row r="209" spans="1:7" x14ac:dyDescent="0.2">
      <c r="A209" s="2279"/>
      <c r="B209" s="2279"/>
      <c r="C209" s="2279"/>
      <c r="D209" s="2279"/>
      <c r="E209" s="2279"/>
      <c r="F209" s="2279"/>
      <c r="G209" s="2279"/>
    </row>
    <row r="210" spans="1:7" x14ac:dyDescent="0.2">
      <c r="A210" s="2279"/>
      <c r="B210" s="2279"/>
      <c r="C210" s="2279"/>
      <c r="D210" s="2279"/>
      <c r="E210" s="2279"/>
      <c r="F210" s="2279"/>
      <c r="G210" s="2279"/>
    </row>
  </sheetData>
  <mergeCells count="7">
    <mergeCell ref="A169:G169"/>
    <mergeCell ref="A3:E3"/>
    <mergeCell ref="A32:E32"/>
    <mergeCell ref="A60:E60"/>
    <mergeCell ref="A112:E112"/>
    <mergeCell ref="A137:E137"/>
    <mergeCell ref="A87:E87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5F0D9-570E-4143-9F9B-7EECBEB6C574}">
  <dimension ref="A1:E93"/>
  <sheetViews>
    <sheetView topLeftCell="A70" workbookViewId="0">
      <selection activeCell="E15" sqref="E15"/>
    </sheetView>
  </sheetViews>
  <sheetFormatPr defaultRowHeight="12.75" x14ac:dyDescent="0.2"/>
  <cols>
    <col min="4" max="4" width="37.42578125" customWidth="1"/>
    <col min="5" max="5" width="13.42578125" bestFit="1" customWidth="1"/>
  </cols>
  <sheetData>
    <row r="1" spans="1:5" ht="58.5" customHeight="1" thickBot="1" x14ac:dyDescent="0.3">
      <c r="A1" s="2693" t="s">
        <v>1283</v>
      </c>
      <c r="B1" s="2694"/>
      <c r="C1" s="2694"/>
      <c r="D1" s="2694"/>
      <c r="E1" s="2695"/>
    </row>
    <row r="2" spans="1:5" x14ac:dyDescent="0.2">
      <c r="A2" s="153"/>
      <c r="B2" s="67"/>
      <c r="C2" s="67"/>
      <c r="D2" s="67"/>
      <c r="E2" s="67"/>
    </row>
    <row r="3" spans="1:5" x14ac:dyDescent="0.2">
      <c r="A3" s="2331" t="s">
        <v>112</v>
      </c>
      <c r="B3" s="2332"/>
      <c r="C3" s="2333"/>
      <c r="D3" s="2333"/>
      <c r="E3" s="154"/>
    </row>
    <row r="4" spans="1:5" ht="13.5" thickBot="1" x14ac:dyDescent="0.25">
      <c r="A4" s="155"/>
      <c r="B4" s="155"/>
      <c r="C4" s="155"/>
      <c r="D4" s="155"/>
      <c r="E4" s="155"/>
    </row>
    <row r="5" spans="1:5" x14ac:dyDescent="0.2">
      <c r="A5" s="2334" t="s">
        <v>724</v>
      </c>
      <c r="B5" s="2335" t="s">
        <v>725</v>
      </c>
      <c r="C5" s="2335"/>
      <c r="D5" s="2335"/>
      <c r="E5" s="2533">
        <v>265875</v>
      </c>
    </row>
    <row r="6" spans="1:5" x14ac:dyDescent="0.2">
      <c r="A6" s="2336" t="s">
        <v>726</v>
      </c>
      <c r="B6" s="2337" t="s">
        <v>727</v>
      </c>
      <c r="C6" s="2338"/>
      <c r="D6" s="2339"/>
      <c r="E6" s="2534">
        <v>495891139</v>
      </c>
    </row>
    <row r="7" spans="1:5" ht="13.5" thickBot="1" x14ac:dyDescent="0.25">
      <c r="A7" s="2340" t="s">
        <v>728</v>
      </c>
      <c r="B7" s="2341" t="s">
        <v>729</v>
      </c>
      <c r="C7" s="2342"/>
      <c r="D7" s="2343"/>
      <c r="E7" s="2535">
        <f>SUM(E5:E6)</f>
        <v>496157014</v>
      </c>
    </row>
    <row r="8" spans="1:5" x14ac:dyDescent="0.2">
      <c r="A8" s="2344" t="s">
        <v>730</v>
      </c>
      <c r="B8" s="2345" t="s">
        <v>731</v>
      </c>
      <c r="C8" s="2346"/>
      <c r="D8" s="2347"/>
      <c r="E8" s="2536">
        <v>2731472294</v>
      </c>
    </row>
    <row r="9" spans="1:5" x14ac:dyDescent="0.2">
      <c r="A9" s="2336" t="s">
        <v>732</v>
      </c>
      <c r="B9" s="2348" t="s">
        <v>733</v>
      </c>
      <c r="C9" s="2349"/>
      <c r="D9" s="2350"/>
      <c r="E9" s="2533">
        <v>431936709</v>
      </c>
    </row>
    <row r="10" spans="1:5" x14ac:dyDescent="0.2">
      <c r="A10" s="2336" t="s">
        <v>734</v>
      </c>
      <c r="B10" s="2348" t="s">
        <v>735</v>
      </c>
      <c r="C10" s="2349"/>
      <c r="D10" s="2350"/>
      <c r="E10" s="2533">
        <v>1868043979</v>
      </c>
    </row>
    <row r="11" spans="1:5" x14ac:dyDescent="0.2">
      <c r="A11" s="33" t="s">
        <v>736</v>
      </c>
      <c r="B11" s="2348" t="s">
        <v>737</v>
      </c>
      <c r="C11" s="2349"/>
      <c r="D11" s="2350"/>
      <c r="E11" s="2533">
        <f>461455-175747-594524439-28063+22994123+18000-709452-11300</f>
        <v>-571975423</v>
      </c>
    </row>
    <row r="12" spans="1:5" x14ac:dyDescent="0.2">
      <c r="A12" s="33" t="s">
        <v>738</v>
      </c>
      <c r="B12" s="2351" t="s">
        <v>739</v>
      </c>
      <c r="C12" s="2349"/>
      <c r="D12" s="2350"/>
      <c r="E12" s="2537">
        <f>SUM(E8-E9-E10+E11)</f>
        <v>-140483817</v>
      </c>
    </row>
    <row r="13" spans="1:5" x14ac:dyDescent="0.2">
      <c r="A13" s="33" t="s">
        <v>740</v>
      </c>
      <c r="B13" s="2348" t="s">
        <v>741</v>
      </c>
      <c r="C13" s="2349"/>
      <c r="D13" s="2350"/>
      <c r="E13" s="2533">
        <v>357750</v>
      </c>
    </row>
    <row r="14" spans="1:5" ht="13.5" thickBot="1" x14ac:dyDescent="0.25">
      <c r="A14" s="2352" t="s">
        <v>742</v>
      </c>
      <c r="B14" s="2353" t="s">
        <v>743</v>
      </c>
      <c r="C14" s="2354"/>
      <c r="D14" s="2355"/>
      <c r="E14" s="2534">
        <v>355315447</v>
      </c>
    </row>
    <row r="15" spans="1:5" x14ac:dyDescent="0.2">
      <c r="A15" s="32" t="s">
        <v>744</v>
      </c>
      <c r="B15" s="2356" t="s">
        <v>745</v>
      </c>
      <c r="C15" s="2357"/>
      <c r="D15" s="2358"/>
      <c r="E15" s="2538">
        <f>E7+E12</f>
        <v>355673197</v>
      </c>
    </row>
    <row r="16" spans="1:5" ht="13.5" thickBot="1" x14ac:dyDescent="0.25">
      <c r="A16" s="2359" t="s">
        <v>746</v>
      </c>
      <c r="B16" s="2360" t="s">
        <v>747</v>
      </c>
      <c r="C16" s="2361"/>
      <c r="D16" s="2362"/>
      <c r="E16" s="2535">
        <f>SUM(E13:E14)</f>
        <v>355673197</v>
      </c>
    </row>
    <row r="17" spans="1:5" x14ac:dyDescent="0.2">
      <c r="A17" s="2363"/>
      <c r="B17" s="156"/>
      <c r="C17" s="156"/>
      <c r="D17" s="156"/>
      <c r="E17" s="2539"/>
    </row>
    <row r="18" spans="1:5" x14ac:dyDescent="0.2">
      <c r="A18" s="118"/>
      <c r="B18" s="174"/>
      <c r="C18" s="174"/>
      <c r="D18" s="174"/>
      <c r="E18" s="630"/>
    </row>
    <row r="19" spans="1:5" x14ac:dyDescent="0.2">
      <c r="A19" s="2364" t="s">
        <v>28</v>
      </c>
      <c r="B19" s="2365"/>
      <c r="C19" s="2365"/>
      <c r="D19" s="2365"/>
      <c r="E19" s="630"/>
    </row>
    <row r="20" spans="1:5" ht="13.5" thickBot="1" x14ac:dyDescent="0.25">
      <c r="A20" s="2279"/>
      <c r="B20" s="174"/>
      <c r="C20" s="174"/>
      <c r="D20" s="174"/>
      <c r="E20" s="630"/>
    </row>
    <row r="21" spans="1:5" x14ac:dyDescent="0.2">
      <c r="A21" s="2334" t="s">
        <v>724</v>
      </c>
      <c r="B21" s="2335" t="s">
        <v>725</v>
      </c>
      <c r="C21" s="2335"/>
      <c r="D21" s="2335"/>
      <c r="E21" s="2533">
        <v>122640</v>
      </c>
    </row>
    <row r="22" spans="1:5" x14ac:dyDescent="0.2">
      <c r="A22" s="2336" t="s">
        <v>726</v>
      </c>
      <c r="B22" s="2337" t="s">
        <v>727</v>
      </c>
      <c r="C22" s="2338"/>
      <c r="D22" s="2339"/>
      <c r="E22" s="2534">
        <v>83622</v>
      </c>
    </row>
    <row r="23" spans="1:5" ht="13.5" thickBot="1" x14ac:dyDescent="0.25">
      <c r="A23" s="2340" t="s">
        <v>728</v>
      </c>
      <c r="B23" s="2341" t="s">
        <v>729</v>
      </c>
      <c r="C23" s="2342"/>
      <c r="D23" s="2343"/>
      <c r="E23" s="2535">
        <f>SUM(E21:E22)</f>
        <v>206262</v>
      </c>
    </row>
    <row r="24" spans="1:5" x14ac:dyDescent="0.2">
      <c r="A24" s="2344" t="s">
        <v>730</v>
      </c>
      <c r="B24" s="2345" t="s">
        <v>731</v>
      </c>
      <c r="C24" s="2346"/>
      <c r="D24" s="2347"/>
      <c r="E24" s="2536">
        <v>133012364</v>
      </c>
    </row>
    <row r="25" spans="1:5" x14ac:dyDescent="0.2">
      <c r="A25" s="2336" t="s">
        <v>732</v>
      </c>
      <c r="B25" s="2348" t="s">
        <v>733</v>
      </c>
      <c r="C25" s="2349"/>
      <c r="D25" s="2350"/>
      <c r="E25" s="2533">
        <v>128789</v>
      </c>
    </row>
    <row r="26" spans="1:5" x14ac:dyDescent="0.2">
      <c r="A26" s="2336" t="s">
        <v>734</v>
      </c>
      <c r="B26" s="2348" t="s">
        <v>735</v>
      </c>
      <c r="C26" s="2349"/>
      <c r="D26" s="2350"/>
      <c r="E26" s="2533">
        <v>130564474</v>
      </c>
    </row>
    <row r="27" spans="1:5" x14ac:dyDescent="0.2">
      <c r="A27" s="33" t="s">
        <v>736</v>
      </c>
      <c r="B27" s="2348" t="s">
        <v>737</v>
      </c>
      <c r="C27" s="2349"/>
      <c r="D27" s="2350"/>
      <c r="E27" s="2533">
        <v>-2345754</v>
      </c>
    </row>
    <row r="28" spans="1:5" x14ac:dyDescent="0.2">
      <c r="A28" s="33" t="s">
        <v>738</v>
      </c>
      <c r="B28" s="2351" t="s">
        <v>739</v>
      </c>
      <c r="C28" s="2349"/>
      <c r="D28" s="2350"/>
      <c r="E28" s="2537">
        <f>SUM(E24-E25-E26+E27)</f>
        <v>-26653</v>
      </c>
    </row>
    <row r="29" spans="1:5" x14ac:dyDescent="0.2">
      <c r="A29" s="33" t="s">
        <v>740</v>
      </c>
      <c r="B29" s="2348" t="s">
        <v>741</v>
      </c>
      <c r="C29" s="2349"/>
      <c r="D29" s="2350"/>
      <c r="E29" s="2533">
        <v>118610</v>
      </c>
    </row>
    <row r="30" spans="1:5" ht="13.5" thickBot="1" x14ac:dyDescent="0.25">
      <c r="A30" s="2352" t="s">
        <v>742</v>
      </c>
      <c r="B30" s="2353" t="s">
        <v>743</v>
      </c>
      <c r="C30" s="2354"/>
      <c r="D30" s="2355"/>
      <c r="E30" s="2534">
        <v>60999</v>
      </c>
    </row>
    <row r="31" spans="1:5" x14ac:dyDescent="0.2">
      <c r="A31" s="32" t="s">
        <v>744</v>
      </c>
      <c r="B31" s="2356" t="s">
        <v>745</v>
      </c>
      <c r="C31" s="2357"/>
      <c r="D31" s="2358"/>
      <c r="E31" s="2538">
        <f>SUM(E23+E28)</f>
        <v>179609</v>
      </c>
    </row>
    <row r="32" spans="1:5" ht="13.5" thickBot="1" x14ac:dyDescent="0.25">
      <c r="A32" s="2359" t="s">
        <v>746</v>
      </c>
      <c r="B32" s="2360" t="s">
        <v>747</v>
      </c>
      <c r="C32" s="2361"/>
      <c r="D32" s="2362"/>
      <c r="E32" s="2535">
        <f>SUM(E29:E30)</f>
        <v>179609</v>
      </c>
    </row>
    <row r="33" spans="1:5" x14ac:dyDescent="0.2">
      <c r="A33" s="2279"/>
      <c r="B33" s="174"/>
      <c r="C33" s="174"/>
      <c r="D33" s="174"/>
      <c r="E33" s="630"/>
    </row>
    <row r="34" spans="1:5" x14ac:dyDescent="0.2">
      <c r="A34" s="2364" t="s">
        <v>748</v>
      </c>
      <c r="B34" s="2365"/>
      <c r="C34" s="2365"/>
      <c r="D34" s="2365"/>
      <c r="E34" s="630"/>
    </row>
    <row r="35" spans="1:5" ht="13.5" thickBot="1" x14ac:dyDescent="0.25">
      <c r="A35" s="2279"/>
      <c r="B35" s="174"/>
      <c r="C35" s="174"/>
      <c r="D35" s="174"/>
      <c r="E35" s="630"/>
    </row>
    <row r="36" spans="1:5" x14ac:dyDescent="0.2">
      <c r="A36" s="2334" t="s">
        <v>724</v>
      </c>
      <c r="B36" s="2335" t="s">
        <v>725</v>
      </c>
      <c r="C36" s="2335"/>
      <c r="D36" s="2335"/>
      <c r="E36" s="2533">
        <v>0</v>
      </c>
    </row>
    <row r="37" spans="1:5" x14ac:dyDescent="0.2">
      <c r="A37" s="2336" t="s">
        <v>726</v>
      </c>
      <c r="B37" s="2337" t="s">
        <v>727</v>
      </c>
      <c r="C37" s="2338"/>
      <c r="D37" s="2339"/>
      <c r="E37" s="2534">
        <v>448591</v>
      </c>
    </row>
    <row r="38" spans="1:5" ht="13.5" thickBot="1" x14ac:dyDescent="0.25">
      <c r="A38" s="2340" t="s">
        <v>728</v>
      </c>
      <c r="B38" s="2341" t="s">
        <v>729</v>
      </c>
      <c r="C38" s="2342"/>
      <c r="D38" s="2343"/>
      <c r="E38" s="2535">
        <f>SUM(E36:E37)</f>
        <v>448591</v>
      </c>
    </row>
    <row r="39" spans="1:5" x14ac:dyDescent="0.2">
      <c r="A39" s="2344" t="s">
        <v>730</v>
      </c>
      <c r="B39" s="2345" t="s">
        <v>731</v>
      </c>
      <c r="C39" s="2346"/>
      <c r="D39" s="2347"/>
      <c r="E39" s="2536">
        <v>66218912</v>
      </c>
    </row>
    <row r="40" spans="1:5" x14ac:dyDescent="0.2">
      <c r="A40" s="2336" t="s">
        <v>732</v>
      </c>
      <c r="B40" s="2348" t="s">
        <v>733</v>
      </c>
      <c r="C40" s="2349"/>
      <c r="D40" s="2350"/>
      <c r="E40" s="2533">
        <v>448591</v>
      </c>
    </row>
    <row r="41" spans="1:5" x14ac:dyDescent="0.2">
      <c r="A41" s="2336" t="s">
        <v>734</v>
      </c>
      <c r="B41" s="2348" t="s">
        <v>735</v>
      </c>
      <c r="C41" s="2349"/>
      <c r="D41" s="2350"/>
      <c r="E41" s="2533">
        <v>65150531</v>
      </c>
    </row>
    <row r="42" spans="1:5" x14ac:dyDescent="0.2">
      <c r="A42" s="33" t="s">
        <v>736</v>
      </c>
      <c r="B42" s="2348" t="s">
        <v>737</v>
      </c>
      <c r="C42" s="2349"/>
      <c r="D42" s="2350"/>
      <c r="E42" s="2533">
        <v>-991345</v>
      </c>
    </row>
    <row r="43" spans="1:5" x14ac:dyDescent="0.2">
      <c r="A43" s="33" t="s">
        <v>738</v>
      </c>
      <c r="B43" s="2351" t="s">
        <v>739</v>
      </c>
      <c r="C43" s="2349"/>
      <c r="D43" s="2350"/>
      <c r="E43" s="2537">
        <f>SUM(E39-E40-E41+E42)</f>
        <v>-371555</v>
      </c>
    </row>
    <row r="44" spans="1:5" x14ac:dyDescent="0.2">
      <c r="A44" s="33" t="s">
        <v>740</v>
      </c>
      <c r="B44" s="2348" t="s">
        <v>741</v>
      </c>
      <c r="C44" s="2349"/>
      <c r="D44" s="2350"/>
      <c r="E44" s="2533">
        <v>0</v>
      </c>
    </row>
    <row r="45" spans="1:5" ht="13.5" thickBot="1" x14ac:dyDescent="0.25">
      <c r="A45" s="2352" t="s">
        <v>742</v>
      </c>
      <c r="B45" s="2353" t="s">
        <v>743</v>
      </c>
      <c r="C45" s="2354"/>
      <c r="D45" s="2355"/>
      <c r="E45" s="2534">
        <v>77036</v>
      </c>
    </row>
    <row r="46" spans="1:5" x14ac:dyDescent="0.2">
      <c r="A46" s="32" t="s">
        <v>744</v>
      </c>
      <c r="B46" s="2356" t="s">
        <v>745</v>
      </c>
      <c r="C46" s="2357"/>
      <c r="D46" s="2358"/>
      <c r="E46" s="2538">
        <f>SUM(E38+E43)</f>
        <v>77036</v>
      </c>
    </row>
    <row r="47" spans="1:5" ht="13.5" thickBot="1" x14ac:dyDescent="0.25">
      <c r="A47" s="2359" t="s">
        <v>746</v>
      </c>
      <c r="B47" s="2360" t="s">
        <v>747</v>
      </c>
      <c r="C47" s="2361"/>
      <c r="D47" s="2362"/>
      <c r="E47" s="2535">
        <f>E44+E45</f>
        <v>77036</v>
      </c>
    </row>
    <row r="48" spans="1:5" x14ac:dyDescent="0.2">
      <c r="A48" s="2279"/>
      <c r="B48" s="174"/>
      <c r="C48" s="174"/>
      <c r="D48" s="174"/>
      <c r="E48" s="630"/>
    </row>
    <row r="49" spans="1:5" x14ac:dyDescent="0.2">
      <c r="A49" s="2364" t="s">
        <v>35</v>
      </c>
      <c r="B49" s="2365"/>
      <c r="C49" s="2365"/>
      <c r="D49" s="2365"/>
      <c r="E49" s="630"/>
    </row>
    <row r="50" spans="1:5" ht="13.5" thickBot="1" x14ac:dyDescent="0.25">
      <c r="A50" s="2279"/>
      <c r="B50" s="174"/>
      <c r="C50" s="174"/>
      <c r="D50" s="174"/>
      <c r="E50" s="630"/>
    </row>
    <row r="51" spans="1:5" x14ac:dyDescent="0.2">
      <c r="A51" s="2334" t="s">
        <v>724</v>
      </c>
      <c r="B51" s="2335" t="s">
        <v>725</v>
      </c>
      <c r="C51" s="2335"/>
      <c r="D51" s="2335"/>
      <c r="E51" s="2533">
        <v>0</v>
      </c>
    </row>
    <row r="52" spans="1:5" x14ac:dyDescent="0.2">
      <c r="A52" s="2336" t="s">
        <v>726</v>
      </c>
      <c r="B52" s="2337" t="s">
        <v>727</v>
      </c>
      <c r="C52" s="2338"/>
      <c r="D52" s="2339"/>
      <c r="E52" s="2534">
        <v>245012</v>
      </c>
    </row>
    <row r="53" spans="1:5" ht="13.5" thickBot="1" x14ac:dyDescent="0.25">
      <c r="A53" s="2340" t="s">
        <v>728</v>
      </c>
      <c r="B53" s="2341" t="s">
        <v>729</v>
      </c>
      <c r="C53" s="2342"/>
      <c r="D53" s="2343"/>
      <c r="E53" s="2535">
        <f>SUM(E51:E52)</f>
        <v>245012</v>
      </c>
    </row>
    <row r="54" spans="1:5" x14ac:dyDescent="0.2">
      <c r="A54" s="2344" t="s">
        <v>730</v>
      </c>
      <c r="B54" s="2345" t="s">
        <v>731</v>
      </c>
      <c r="C54" s="2346"/>
      <c r="D54" s="2347"/>
      <c r="E54" s="2536">
        <v>178863521</v>
      </c>
    </row>
    <row r="55" spans="1:5" x14ac:dyDescent="0.2">
      <c r="A55" s="2336" t="s">
        <v>732</v>
      </c>
      <c r="B55" s="2348" t="s">
        <v>733</v>
      </c>
      <c r="C55" s="2349"/>
      <c r="D55" s="2350"/>
      <c r="E55" s="2533">
        <v>245012</v>
      </c>
    </row>
    <row r="56" spans="1:5" x14ac:dyDescent="0.2">
      <c r="A56" s="2336" t="s">
        <v>734</v>
      </c>
      <c r="B56" s="2348" t="s">
        <v>735</v>
      </c>
      <c r="C56" s="2349"/>
      <c r="D56" s="2350"/>
      <c r="E56" s="2533">
        <v>178651568</v>
      </c>
    </row>
    <row r="57" spans="1:5" x14ac:dyDescent="0.2">
      <c r="A57" s="33" t="s">
        <v>736</v>
      </c>
      <c r="B57" s="2348" t="s">
        <v>737</v>
      </c>
      <c r="C57" s="2349"/>
      <c r="D57" s="2350"/>
      <c r="E57" s="2533">
        <v>-30720</v>
      </c>
    </row>
    <row r="58" spans="1:5" x14ac:dyDescent="0.2">
      <c r="A58" s="33" t="s">
        <v>738</v>
      </c>
      <c r="B58" s="2351" t="s">
        <v>739</v>
      </c>
      <c r="C58" s="2349"/>
      <c r="D58" s="2350"/>
      <c r="E58" s="2537">
        <f>SUM(E54-E55-E56+E57)</f>
        <v>-63779</v>
      </c>
    </row>
    <row r="59" spans="1:5" x14ac:dyDescent="0.2">
      <c r="A59" s="33" t="s">
        <v>740</v>
      </c>
      <c r="B59" s="2348" t="s">
        <v>741</v>
      </c>
      <c r="C59" s="2349"/>
      <c r="D59" s="2350"/>
      <c r="E59" s="2533">
        <v>0</v>
      </c>
    </row>
    <row r="60" spans="1:5" ht="13.5" thickBot="1" x14ac:dyDescent="0.25">
      <c r="A60" s="2352" t="s">
        <v>742</v>
      </c>
      <c r="B60" s="2353" t="s">
        <v>743</v>
      </c>
      <c r="C60" s="2354"/>
      <c r="D60" s="2355"/>
      <c r="E60" s="2534">
        <v>181233</v>
      </c>
    </row>
    <row r="61" spans="1:5" x14ac:dyDescent="0.2">
      <c r="A61" s="32" t="s">
        <v>744</v>
      </c>
      <c r="B61" s="2356" t="s">
        <v>745</v>
      </c>
      <c r="C61" s="2357"/>
      <c r="D61" s="2358"/>
      <c r="E61" s="2538">
        <f>SUM(E53+E58)</f>
        <v>181233</v>
      </c>
    </row>
    <row r="62" spans="1:5" ht="13.5" thickBot="1" x14ac:dyDescent="0.25">
      <c r="A62" s="2359" t="s">
        <v>746</v>
      </c>
      <c r="B62" s="2360" t="s">
        <v>747</v>
      </c>
      <c r="C62" s="2361"/>
      <c r="D62" s="2362"/>
      <c r="E62" s="2535">
        <f>E59+E60</f>
        <v>181233</v>
      </c>
    </row>
    <row r="63" spans="1:5" x14ac:dyDescent="0.2">
      <c r="A63" s="2279"/>
      <c r="B63" s="174"/>
      <c r="C63" s="174"/>
      <c r="D63" s="174"/>
      <c r="E63" s="630"/>
    </row>
    <row r="64" spans="1:5" x14ac:dyDescent="0.2">
      <c r="A64" s="2364" t="s">
        <v>96</v>
      </c>
      <c r="B64" s="2365"/>
      <c r="C64" s="2365"/>
      <c r="D64" s="2365"/>
      <c r="E64" s="630"/>
    </row>
    <row r="65" spans="1:5" ht="13.5" thickBot="1" x14ac:dyDescent="0.25">
      <c r="A65" s="2279"/>
      <c r="B65" s="174"/>
      <c r="C65" s="174"/>
      <c r="D65" s="174"/>
      <c r="E65" s="630"/>
    </row>
    <row r="66" spans="1:5" x14ac:dyDescent="0.2">
      <c r="A66" s="2334" t="s">
        <v>724</v>
      </c>
      <c r="B66" s="2335" t="s">
        <v>725</v>
      </c>
      <c r="C66" s="2335"/>
      <c r="D66" s="2335"/>
      <c r="E66" s="2533">
        <v>0</v>
      </c>
    </row>
    <row r="67" spans="1:5" x14ac:dyDescent="0.2">
      <c r="A67" s="2336" t="s">
        <v>726</v>
      </c>
      <c r="B67" s="2337" t="s">
        <v>727</v>
      </c>
      <c r="C67" s="2338"/>
      <c r="D67" s="2339"/>
      <c r="E67" s="2534">
        <v>119190</v>
      </c>
    </row>
    <row r="68" spans="1:5" ht="13.5" thickBot="1" x14ac:dyDescent="0.25">
      <c r="A68" s="2340" t="s">
        <v>728</v>
      </c>
      <c r="B68" s="2341" t="s">
        <v>729</v>
      </c>
      <c r="C68" s="2342"/>
      <c r="D68" s="2343"/>
      <c r="E68" s="2535">
        <f>SUM(E66:E67)</f>
        <v>119190</v>
      </c>
    </row>
    <row r="69" spans="1:5" x14ac:dyDescent="0.2">
      <c r="A69" s="2344" t="s">
        <v>730</v>
      </c>
      <c r="B69" s="2345" t="s">
        <v>731</v>
      </c>
      <c r="C69" s="2346"/>
      <c r="D69" s="2347"/>
      <c r="E69" s="2536">
        <v>85662757</v>
      </c>
    </row>
    <row r="70" spans="1:5" x14ac:dyDescent="0.2">
      <c r="A70" s="2336" t="s">
        <v>732</v>
      </c>
      <c r="B70" s="2348" t="s">
        <v>733</v>
      </c>
      <c r="C70" s="2349"/>
      <c r="D70" s="2350"/>
      <c r="E70" s="2533">
        <v>119190</v>
      </c>
    </row>
    <row r="71" spans="1:5" x14ac:dyDescent="0.2">
      <c r="A71" s="2336" t="s">
        <v>734</v>
      </c>
      <c r="B71" s="2348" t="s">
        <v>735</v>
      </c>
      <c r="C71" s="2349"/>
      <c r="D71" s="2350"/>
      <c r="E71" s="2533">
        <v>85387192</v>
      </c>
    </row>
    <row r="72" spans="1:5" x14ac:dyDescent="0.2">
      <c r="A72" s="33" t="s">
        <v>736</v>
      </c>
      <c r="B72" s="2348" t="s">
        <v>737</v>
      </c>
      <c r="C72" s="2349"/>
      <c r="D72" s="2350"/>
      <c r="E72" s="2533">
        <v>-60783</v>
      </c>
    </row>
    <row r="73" spans="1:5" x14ac:dyDescent="0.2">
      <c r="A73" s="33" t="s">
        <v>738</v>
      </c>
      <c r="B73" s="2351" t="s">
        <v>739</v>
      </c>
      <c r="C73" s="2349"/>
      <c r="D73" s="2350"/>
      <c r="E73" s="2537">
        <f>SUM(E69-E70-E71+E72)</f>
        <v>95592</v>
      </c>
    </row>
    <row r="74" spans="1:5" x14ac:dyDescent="0.2">
      <c r="A74" s="33" t="s">
        <v>740</v>
      </c>
      <c r="B74" s="2348" t="s">
        <v>741</v>
      </c>
      <c r="C74" s="2349"/>
      <c r="D74" s="2350"/>
      <c r="E74" s="2533">
        <v>113365</v>
      </c>
    </row>
    <row r="75" spans="1:5" ht="13.5" thickBot="1" x14ac:dyDescent="0.25">
      <c r="A75" s="2352" t="s">
        <v>742</v>
      </c>
      <c r="B75" s="2353" t="s">
        <v>743</v>
      </c>
      <c r="C75" s="2354"/>
      <c r="D75" s="2355"/>
      <c r="E75" s="2534">
        <v>101417</v>
      </c>
    </row>
    <row r="76" spans="1:5" x14ac:dyDescent="0.2">
      <c r="A76" s="32" t="s">
        <v>744</v>
      </c>
      <c r="B76" s="2356" t="s">
        <v>745</v>
      </c>
      <c r="C76" s="2357"/>
      <c r="D76" s="2358"/>
      <c r="E76" s="2538">
        <f>E74+E75</f>
        <v>214782</v>
      </c>
    </row>
    <row r="77" spans="1:5" ht="13.5" thickBot="1" x14ac:dyDescent="0.25">
      <c r="A77" s="2359" t="s">
        <v>746</v>
      </c>
      <c r="B77" s="2360" t="s">
        <v>747</v>
      </c>
      <c r="C77" s="2361"/>
      <c r="D77" s="2362"/>
      <c r="E77" s="2535">
        <v>214782</v>
      </c>
    </row>
    <row r="78" spans="1:5" x14ac:dyDescent="0.2">
      <c r="A78" s="2279"/>
      <c r="B78" s="2279"/>
      <c r="C78" s="2279"/>
      <c r="D78" s="2279"/>
      <c r="E78" s="630"/>
    </row>
    <row r="79" spans="1:5" x14ac:dyDescent="0.2">
      <c r="A79" s="2279"/>
      <c r="B79" s="2279"/>
      <c r="C79" s="2279"/>
      <c r="D79" s="2279"/>
      <c r="E79" s="630"/>
    </row>
    <row r="80" spans="1:5" x14ac:dyDescent="0.2">
      <c r="A80" s="2364" t="s">
        <v>1384</v>
      </c>
      <c r="B80" s="2365"/>
      <c r="C80" s="2365"/>
      <c r="D80" s="2365"/>
      <c r="E80" s="630"/>
    </row>
    <row r="81" spans="1:5" ht="13.5" thickBot="1" x14ac:dyDescent="0.25">
      <c r="A81" s="2540"/>
      <c r="B81" s="174"/>
      <c r="C81" s="174"/>
      <c r="D81" s="174"/>
      <c r="E81" s="630"/>
    </row>
    <row r="82" spans="1:5" x14ac:dyDescent="0.2">
      <c r="A82" s="2334" t="s">
        <v>724</v>
      </c>
      <c r="B82" s="2335" t="s">
        <v>725</v>
      </c>
      <c r="C82" s="2335"/>
      <c r="D82" s="2335"/>
      <c r="E82" s="2533">
        <v>0</v>
      </c>
    </row>
    <row r="83" spans="1:5" x14ac:dyDescent="0.2">
      <c r="A83" s="2336" t="s">
        <v>726</v>
      </c>
      <c r="B83" s="2337" t="s">
        <v>727</v>
      </c>
      <c r="C83" s="2338"/>
      <c r="D83" s="2339"/>
      <c r="E83" s="2534">
        <v>0</v>
      </c>
    </row>
    <row r="84" spans="1:5" ht="13.5" thickBot="1" x14ac:dyDescent="0.25">
      <c r="A84" s="2340" t="s">
        <v>728</v>
      </c>
      <c r="B84" s="2341" t="s">
        <v>729</v>
      </c>
      <c r="C84" s="2342"/>
      <c r="D84" s="2343"/>
      <c r="E84" s="2535">
        <f>SUM(E82:E83)</f>
        <v>0</v>
      </c>
    </row>
    <row r="85" spans="1:5" x14ac:dyDescent="0.2">
      <c r="A85" s="2344" t="s">
        <v>730</v>
      </c>
      <c r="B85" s="2345" t="s">
        <v>731</v>
      </c>
      <c r="C85" s="2346"/>
      <c r="D85" s="2347"/>
      <c r="E85" s="2536">
        <v>3414689</v>
      </c>
    </row>
    <row r="86" spans="1:5" x14ac:dyDescent="0.2">
      <c r="A86" s="2336" t="s">
        <v>732</v>
      </c>
      <c r="B86" s="2348" t="s">
        <v>733</v>
      </c>
      <c r="C86" s="2349"/>
      <c r="D86" s="2350"/>
      <c r="E86" s="2533">
        <v>0</v>
      </c>
    </row>
    <row r="87" spans="1:5" x14ac:dyDescent="0.2">
      <c r="A87" s="2336" t="s">
        <v>734</v>
      </c>
      <c r="B87" s="2348" t="s">
        <v>735</v>
      </c>
      <c r="C87" s="2349"/>
      <c r="D87" s="2350"/>
      <c r="E87" s="2533">
        <v>3407120</v>
      </c>
    </row>
    <row r="88" spans="1:5" x14ac:dyDescent="0.2">
      <c r="A88" s="33" t="s">
        <v>736</v>
      </c>
      <c r="B88" s="2348" t="s">
        <v>737</v>
      </c>
      <c r="C88" s="2349"/>
      <c r="D88" s="2350"/>
      <c r="E88" s="2533">
        <v>0</v>
      </c>
    </row>
    <row r="89" spans="1:5" x14ac:dyDescent="0.2">
      <c r="A89" s="33" t="s">
        <v>738</v>
      </c>
      <c r="B89" s="2351" t="s">
        <v>739</v>
      </c>
      <c r="C89" s="2349"/>
      <c r="D89" s="2350"/>
      <c r="E89" s="2537">
        <f>SUM(E85-E86-E87+E88)</f>
        <v>7569</v>
      </c>
    </row>
    <row r="90" spans="1:5" x14ac:dyDescent="0.2">
      <c r="A90" s="33" t="s">
        <v>740</v>
      </c>
      <c r="B90" s="2348" t="s">
        <v>741</v>
      </c>
      <c r="C90" s="2349"/>
      <c r="D90" s="2350"/>
      <c r="E90" s="2533"/>
    </row>
    <row r="91" spans="1:5" ht="13.5" thickBot="1" x14ac:dyDescent="0.25">
      <c r="A91" s="2352" t="s">
        <v>742</v>
      </c>
      <c r="B91" s="2353" t="s">
        <v>743</v>
      </c>
      <c r="C91" s="2354"/>
      <c r="D91" s="2355"/>
      <c r="E91" s="2534">
        <v>7569</v>
      </c>
    </row>
    <row r="92" spans="1:5" x14ac:dyDescent="0.2">
      <c r="A92" s="32" t="s">
        <v>744</v>
      </c>
      <c r="B92" s="2356" t="s">
        <v>745</v>
      </c>
      <c r="C92" s="2357"/>
      <c r="D92" s="2358"/>
      <c r="E92" s="2538">
        <f>E90+E91</f>
        <v>7569</v>
      </c>
    </row>
    <row r="93" spans="1:5" ht="13.5" thickBot="1" x14ac:dyDescent="0.25">
      <c r="A93" s="2359" t="s">
        <v>746</v>
      </c>
      <c r="B93" s="2360" t="s">
        <v>747</v>
      </c>
      <c r="C93" s="2361"/>
      <c r="D93" s="2362"/>
      <c r="E93" s="2535">
        <v>7569</v>
      </c>
    </row>
  </sheetData>
  <mergeCells count="1">
    <mergeCell ref="A1:E1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078F1-E336-4535-994C-3EE60E84F203}">
  <dimension ref="A1:C103"/>
  <sheetViews>
    <sheetView topLeftCell="A79" workbookViewId="0">
      <selection activeCell="C101" sqref="C101"/>
    </sheetView>
  </sheetViews>
  <sheetFormatPr defaultRowHeight="12.75" x14ac:dyDescent="0.2"/>
  <cols>
    <col min="1" max="1" width="3" bestFit="1" customWidth="1"/>
    <col min="2" max="2" width="54.28515625" customWidth="1"/>
    <col min="3" max="3" width="13.85546875" bestFit="1" customWidth="1"/>
  </cols>
  <sheetData>
    <row r="1" spans="1:3" x14ac:dyDescent="0.2">
      <c r="A1" s="2836" t="s">
        <v>1232</v>
      </c>
      <c r="B1" s="2837"/>
      <c r="C1" s="2838"/>
    </row>
    <row r="2" spans="1:3" ht="27" customHeight="1" x14ac:dyDescent="0.2">
      <c r="A2" s="2839"/>
      <c r="B2" s="2840"/>
      <c r="C2" s="2841"/>
    </row>
    <row r="3" spans="1:3" ht="13.5" thickBot="1" x14ac:dyDescent="0.25">
      <c r="A3" s="2279"/>
      <c r="B3" s="2279"/>
      <c r="C3" s="2279"/>
    </row>
    <row r="4" spans="1:3" ht="42.75" customHeight="1" x14ac:dyDescent="0.2">
      <c r="A4" s="2842" t="s">
        <v>1233</v>
      </c>
      <c r="B4" s="2843"/>
      <c r="C4" s="2844"/>
    </row>
    <row r="5" spans="1:3" ht="15" customHeight="1" x14ac:dyDescent="0.2">
      <c r="A5" s="2301" t="s">
        <v>657</v>
      </c>
      <c r="B5" s="2302" t="s">
        <v>658</v>
      </c>
      <c r="C5" s="2303" t="s">
        <v>749</v>
      </c>
    </row>
    <row r="6" spans="1:3" ht="15" customHeight="1" x14ac:dyDescent="0.2">
      <c r="A6" s="2301">
        <v>1</v>
      </c>
      <c r="B6" s="2302">
        <v>2</v>
      </c>
      <c r="C6" s="2303">
        <v>3</v>
      </c>
    </row>
    <row r="7" spans="1:3" ht="15" customHeight="1" x14ac:dyDescent="0.2">
      <c r="A7" s="2304" t="s">
        <v>712</v>
      </c>
      <c r="B7" s="2305" t="s">
        <v>750</v>
      </c>
      <c r="C7" s="2308">
        <v>7808207</v>
      </c>
    </row>
    <row r="8" spans="1:3" ht="15" customHeight="1" x14ac:dyDescent="0.2">
      <c r="A8" s="2304" t="s">
        <v>664</v>
      </c>
      <c r="B8" s="2305" t="s">
        <v>751</v>
      </c>
      <c r="C8" s="2308">
        <v>130564474</v>
      </c>
    </row>
    <row r="9" spans="1:3" ht="15" customHeight="1" x14ac:dyDescent="0.2">
      <c r="A9" s="2310" t="s">
        <v>752</v>
      </c>
      <c r="B9" s="2311" t="s">
        <v>753</v>
      </c>
      <c r="C9" s="2312">
        <f>C7-C8</f>
        <v>-122756267</v>
      </c>
    </row>
    <row r="10" spans="1:3" ht="15" customHeight="1" x14ac:dyDescent="0.2">
      <c r="A10" s="2304" t="s">
        <v>666</v>
      </c>
      <c r="B10" s="2305" t="s">
        <v>754</v>
      </c>
      <c r="C10" s="2308">
        <v>125204157</v>
      </c>
    </row>
    <row r="11" spans="1:3" ht="15" customHeight="1" x14ac:dyDescent="0.2">
      <c r="A11" s="2310" t="s">
        <v>755</v>
      </c>
      <c r="B11" s="2311" t="s">
        <v>756</v>
      </c>
      <c r="C11" s="2312">
        <f>C10</f>
        <v>125204157</v>
      </c>
    </row>
    <row r="12" spans="1:3" ht="15" customHeight="1" x14ac:dyDescent="0.2">
      <c r="A12" s="2310" t="s">
        <v>757</v>
      </c>
      <c r="B12" s="2311" t="s">
        <v>758</v>
      </c>
      <c r="C12" s="2312">
        <f>C9+C11</f>
        <v>2447890</v>
      </c>
    </row>
    <row r="13" spans="1:3" ht="15" customHeight="1" x14ac:dyDescent="0.2">
      <c r="A13" s="2310" t="s">
        <v>759</v>
      </c>
      <c r="B13" s="2311" t="s">
        <v>760</v>
      </c>
      <c r="C13" s="2312">
        <f>C12</f>
        <v>2447890</v>
      </c>
    </row>
    <row r="14" spans="1:3" ht="15" customHeight="1" x14ac:dyDescent="0.2">
      <c r="A14" s="2366">
        <v>16</v>
      </c>
      <c r="B14" s="2367" t="s">
        <v>761</v>
      </c>
      <c r="C14" s="2368">
        <v>0</v>
      </c>
    </row>
    <row r="15" spans="1:3" ht="15" customHeight="1" thickBot="1" x14ac:dyDescent="0.25">
      <c r="A15" s="2314" t="s">
        <v>682</v>
      </c>
      <c r="B15" s="2315" t="s">
        <v>762</v>
      </c>
      <c r="C15" s="2316">
        <f>C12-C14</f>
        <v>2447890</v>
      </c>
    </row>
    <row r="16" spans="1:3" ht="15" customHeight="1" x14ac:dyDescent="0.2">
      <c r="A16" s="2279"/>
      <c r="B16" s="2279"/>
      <c r="C16" s="2279"/>
    </row>
    <row r="17" spans="1:3" ht="15" customHeight="1" thickBot="1" x14ac:dyDescent="0.25">
      <c r="A17" s="2279"/>
      <c r="B17" s="2279"/>
      <c r="C17" s="2279"/>
    </row>
    <row r="18" spans="1:3" ht="46.5" customHeight="1" x14ac:dyDescent="0.2">
      <c r="A18" s="2842" t="s">
        <v>1234</v>
      </c>
      <c r="B18" s="2843"/>
      <c r="C18" s="2844"/>
    </row>
    <row r="19" spans="1:3" ht="15" customHeight="1" x14ac:dyDescent="0.2">
      <c r="A19" s="2301" t="s">
        <v>657</v>
      </c>
      <c r="B19" s="2302" t="s">
        <v>658</v>
      </c>
      <c r="C19" s="2303" t="s">
        <v>749</v>
      </c>
    </row>
    <row r="20" spans="1:3" ht="15" customHeight="1" x14ac:dyDescent="0.2">
      <c r="A20" s="2301">
        <v>1</v>
      </c>
      <c r="B20" s="2302">
        <v>2</v>
      </c>
      <c r="C20" s="2303">
        <v>3</v>
      </c>
    </row>
    <row r="21" spans="1:3" ht="15" customHeight="1" x14ac:dyDescent="0.2">
      <c r="A21" s="2304" t="s">
        <v>712</v>
      </c>
      <c r="B21" s="2305" t="s">
        <v>750</v>
      </c>
      <c r="C21" s="2308">
        <v>4377145</v>
      </c>
    </row>
    <row r="22" spans="1:3" ht="15" customHeight="1" x14ac:dyDescent="0.2">
      <c r="A22" s="2304" t="s">
        <v>664</v>
      </c>
      <c r="B22" s="2305" t="s">
        <v>751</v>
      </c>
      <c r="C22" s="2308">
        <v>65150531</v>
      </c>
    </row>
    <row r="23" spans="1:3" ht="15" customHeight="1" x14ac:dyDescent="0.2">
      <c r="A23" s="2310" t="s">
        <v>752</v>
      </c>
      <c r="B23" s="2311" t="s">
        <v>753</v>
      </c>
      <c r="C23" s="2312">
        <f>C21-C22</f>
        <v>-60773386</v>
      </c>
    </row>
    <row r="24" spans="1:3" ht="15" customHeight="1" x14ac:dyDescent="0.2">
      <c r="A24" s="2304" t="s">
        <v>666</v>
      </c>
      <c r="B24" s="2305" t="s">
        <v>754</v>
      </c>
      <c r="C24" s="2308">
        <v>61841767</v>
      </c>
    </row>
    <row r="25" spans="1:3" ht="15" customHeight="1" x14ac:dyDescent="0.2">
      <c r="A25" s="2310" t="s">
        <v>755</v>
      </c>
      <c r="B25" s="2311" t="s">
        <v>756</v>
      </c>
      <c r="C25" s="2312">
        <f>C24</f>
        <v>61841767</v>
      </c>
    </row>
    <row r="26" spans="1:3" ht="15" customHeight="1" x14ac:dyDescent="0.2">
      <c r="A26" s="2310" t="s">
        <v>757</v>
      </c>
      <c r="B26" s="2311" t="s">
        <v>758</v>
      </c>
      <c r="C26" s="2312">
        <f>SUM(C23+C25)</f>
        <v>1068381</v>
      </c>
    </row>
    <row r="27" spans="1:3" ht="15" customHeight="1" x14ac:dyDescent="0.2">
      <c r="A27" s="2310" t="s">
        <v>759</v>
      </c>
      <c r="B27" s="2311" t="s">
        <v>760</v>
      </c>
      <c r="C27" s="2312">
        <f>C26</f>
        <v>1068381</v>
      </c>
    </row>
    <row r="28" spans="1:3" ht="15" customHeight="1" x14ac:dyDescent="0.2">
      <c r="A28" s="2366">
        <v>16</v>
      </c>
      <c r="B28" s="2367" t="s">
        <v>761</v>
      </c>
      <c r="C28" s="2368">
        <v>0</v>
      </c>
    </row>
    <row r="29" spans="1:3" ht="15" customHeight="1" thickBot="1" x14ac:dyDescent="0.25">
      <c r="A29" s="2314" t="s">
        <v>682</v>
      </c>
      <c r="B29" s="2315" t="s">
        <v>762</v>
      </c>
      <c r="C29" s="2316">
        <f>C27-C28</f>
        <v>1068381</v>
      </c>
    </row>
    <row r="30" spans="1:3" ht="15" customHeight="1" x14ac:dyDescent="0.2">
      <c r="A30" s="2279"/>
      <c r="B30" s="2279"/>
      <c r="C30" s="2279"/>
    </row>
    <row r="31" spans="1:3" ht="15" customHeight="1" thickBot="1" x14ac:dyDescent="0.25">
      <c r="A31" s="2279"/>
      <c r="B31" s="2279"/>
      <c r="C31" s="2279"/>
    </row>
    <row r="32" spans="1:3" ht="41.25" customHeight="1" x14ac:dyDescent="0.2">
      <c r="A32" s="2842" t="s">
        <v>1235</v>
      </c>
      <c r="B32" s="2843"/>
      <c r="C32" s="2844"/>
    </row>
    <row r="33" spans="1:3" ht="15" customHeight="1" x14ac:dyDescent="0.2">
      <c r="A33" s="2301" t="s">
        <v>657</v>
      </c>
      <c r="B33" s="2302" t="s">
        <v>658</v>
      </c>
      <c r="C33" s="2303" t="s">
        <v>749</v>
      </c>
    </row>
    <row r="34" spans="1:3" ht="15" customHeight="1" x14ac:dyDescent="0.2">
      <c r="A34" s="2301">
        <v>1</v>
      </c>
      <c r="B34" s="2302">
        <v>2</v>
      </c>
      <c r="C34" s="2303">
        <v>3</v>
      </c>
    </row>
    <row r="35" spans="1:3" ht="15" customHeight="1" x14ac:dyDescent="0.2">
      <c r="A35" s="2304" t="s">
        <v>712</v>
      </c>
      <c r="B35" s="2305" t="s">
        <v>750</v>
      </c>
      <c r="C35" s="2308">
        <v>6615887</v>
      </c>
    </row>
    <row r="36" spans="1:3" ht="15" customHeight="1" x14ac:dyDescent="0.2">
      <c r="A36" s="2304" t="s">
        <v>664</v>
      </c>
      <c r="B36" s="2305" t="s">
        <v>751</v>
      </c>
      <c r="C36" s="2308">
        <v>178651568</v>
      </c>
    </row>
    <row r="37" spans="1:3" ht="15" customHeight="1" x14ac:dyDescent="0.2">
      <c r="A37" s="2310" t="s">
        <v>752</v>
      </c>
      <c r="B37" s="2311" t="s">
        <v>753</v>
      </c>
      <c r="C37" s="2312">
        <f>C35-C36</f>
        <v>-172035681</v>
      </c>
    </row>
    <row r="38" spans="1:3" ht="15" customHeight="1" x14ac:dyDescent="0.2">
      <c r="A38" s="2304" t="s">
        <v>666</v>
      </c>
      <c r="B38" s="2305" t="s">
        <v>754</v>
      </c>
      <c r="C38" s="2308">
        <v>172247634</v>
      </c>
    </row>
    <row r="39" spans="1:3" ht="15" customHeight="1" x14ac:dyDescent="0.2">
      <c r="A39" s="2310" t="s">
        <v>755</v>
      </c>
      <c r="B39" s="2311" t="s">
        <v>756</v>
      </c>
      <c r="C39" s="2312">
        <f>C38</f>
        <v>172247634</v>
      </c>
    </row>
    <row r="40" spans="1:3" ht="15" customHeight="1" x14ac:dyDescent="0.2">
      <c r="A40" s="2310" t="s">
        <v>757</v>
      </c>
      <c r="B40" s="2311" t="s">
        <v>758</v>
      </c>
      <c r="C40" s="2312">
        <f>SUM(C37+C39)</f>
        <v>211953</v>
      </c>
    </row>
    <row r="41" spans="1:3" ht="15" customHeight="1" x14ac:dyDescent="0.2">
      <c r="A41" s="2310" t="s">
        <v>759</v>
      </c>
      <c r="B41" s="2311" t="s">
        <v>760</v>
      </c>
      <c r="C41" s="2312">
        <f>C40</f>
        <v>211953</v>
      </c>
    </row>
    <row r="42" spans="1:3" ht="15" customHeight="1" x14ac:dyDescent="0.2">
      <c r="A42" s="2366">
        <v>16</v>
      </c>
      <c r="B42" s="2367" t="s">
        <v>761</v>
      </c>
      <c r="C42" s="2368">
        <v>0</v>
      </c>
    </row>
    <row r="43" spans="1:3" ht="15" customHeight="1" thickBot="1" x14ac:dyDescent="0.25">
      <c r="A43" s="2314" t="s">
        <v>682</v>
      </c>
      <c r="B43" s="2315" t="s">
        <v>762</v>
      </c>
      <c r="C43" s="2316">
        <f>C40-C42</f>
        <v>211953</v>
      </c>
    </row>
    <row r="44" spans="1:3" ht="15" customHeight="1" x14ac:dyDescent="0.2">
      <c r="A44" s="2279"/>
      <c r="B44" s="2279"/>
      <c r="C44" s="2279"/>
    </row>
    <row r="45" spans="1:3" ht="15" customHeight="1" thickBot="1" x14ac:dyDescent="0.25">
      <c r="A45" s="2279"/>
      <c r="B45" s="2279"/>
      <c r="C45" s="2279"/>
    </row>
    <row r="46" spans="1:3" ht="44.25" customHeight="1" x14ac:dyDescent="0.2">
      <c r="A46" s="2842" t="s">
        <v>1236</v>
      </c>
      <c r="B46" s="2843"/>
      <c r="C46" s="2844"/>
    </row>
    <row r="47" spans="1:3" ht="15" customHeight="1" x14ac:dyDescent="0.2">
      <c r="A47" s="2301" t="s">
        <v>657</v>
      </c>
      <c r="B47" s="2302" t="s">
        <v>658</v>
      </c>
      <c r="C47" s="2303" t="s">
        <v>749</v>
      </c>
    </row>
    <row r="48" spans="1:3" ht="15" customHeight="1" x14ac:dyDescent="0.2">
      <c r="A48" s="2301">
        <v>1</v>
      </c>
      <c r="B48" s="2302">
        <v>2</v>
      </c>
      <c r="C48" s="2303">
        <v>3</v>
      </c>
    </row>
    <row r="49" spans="1:3" ht="15" customHeight="1" x14ac:dyDescent="0.2">
      <c r="A49" s="2304" t="s">
        <v>712</v>
      </c>
      <c r="B49" s="2305" t="s">
        <v>750</v>
      </c>
      <c r="C49" s="2308">
        <v>409767</v>
      </c>
    </row>
    <row r="50" spans="1:3" ht="15" customHeight="1" x14ac:dyDescent="0.2">
      <c r="A50" s="2304" t="s">
        <v>664</v>
      </c>
      <c r="B50" s="2305" t="s">
        <v>751</v>
      </c>
      <c r="C50" s="2308">
        <v>85387192</v>
      </c>
    </row>
    <row r="51" spans="1:3" ht="15" customHeight="1" x14ac:dyDescent="0.2">
      <c r="A51" s="2310" t="s">
        <v>752</v>
      </c>
      <c r="B51" s="2311" t="s">
        <v>753</v>
      </c>
      <c r="C51" s="2312">
        <f>C49-C50</f>
        <v>-84977425</v>
      </c>
    </row>
    <row r="52" spans="1:3" ht="15" customHeight="1" x14ac:dyDescent="0.2">
      <c r="A52" s="2304" t="s">
        <v>666</v>
      </c>
      <c r="B52" s="2305" t="s">
        <v>754</v>
      </c>
      <c r="C52" s="2308">
        <v>85252990</v>
      </c>
    </row>
    <row r="53" spans="1:3" ht="15" customHeight="1" x14ac:dyDescent="0.2">
      <c r="A53" s="2310" t="s">
        <v>755</v>
      </c>
      <c r="B53" s="2311" t="s">
        <v>756</v>
      </c>
      <c r="C53" s="2312">
        <f>SUM(C52)</f>
        <v>85252990</v>
      </c>
    </row>
    <row r="54" spans="1:3" ht="15" customHeight="1" x14ac:dyDescent="0.2">
      <c r="A54" s="2310" t="s">
        <v>757</v>
      </c>
      <c r="B54" s="2311" t="s">
        <v>758</v>
      </c>
      <c r="C54" s="2312">
        <f>SUM(C51+C53)</f>
        <v>275565</v>
      </c>
    </row>
    <row r="55" spans="1:3" ht="15" customHeight="1" x14ac:dyDescent="0.2">
      <c r="A55" s="2310" t="s">
        <v>759</v>
      </c>
      <c r="B55" s="2311" t="s">
        <v>760</v>
      </c>
      <c r="C55" s="2312">
        <f>C54</f>
        <v>275565</v>
      </c>
    </row>
    <row r="56" spans="1:3" ht="15" customHeight="1" x14ac:dyDescent="0.2">
      <c r="A56" s="2366">
        <v>16</v>
      </c>
      <c r="B56" s="2367" t="s">
        <v>761</v>
      </c>
      <c r="C56" s="2368">
        <v>0</v>
      </c>
    </row>
    <row r="57" spans="1:3" ht="15" customHeight="1" thickBot="1" x14ac:dyDescent="0.25">
      <c r="A57" s="2314" t="s">
        <v>682</v>
      </c>
      <c r="B57" s="2315" t="s">
        <v>762</v>
      </c>
      <c r="C57" s="2316">
        <f>C55-C56</f>
        <v>275565</v>
      </c>
    </row>
    <row r="58" spans="1:3" ht="15" customHeight="1" thickBot="1" x14ac:dyDescent="0.25">
      <c r="A58" s="2279"/>
      <c r="B58" s="2279"/>
      <c r="C58" s="2279"/>
    </row>
    <row r="59" spans="1:3" s="2540" customFormat="1" ht="33" customHeight="1" x14ac:dyDescent="0.2">
      <c r="A59" s="2842" t="s">
        <v>1385</v>
      </c>
      <c r="B59" s="2843"/>
      <c r="C59" s="2844"/>
    </row>
    <row r="60" spans="1:3" s="2540" customFormat="1" ht="15" customHeight="1" x14ac:dyDescent="0.2">
      <c r="A60" s="2301" t="s">
        <v>657</v>
      </c>
      <c r="B60" s="2302" t="s">
        <v>658</v>
      </c>
      <c r="C60" s="2303" t="s">
        <v>749</v>
      </c>
    </row>
    <row r="61" spans="1:3" s="2540" customFormat="1" ht="15" customHeight="1" x14ac:dyDescent="0.2">
      <c r="A61" s="2301">
        <v>1</v>
      </c>
      <c r="B61" s="2302">
        <v>2</v>
      </c>
      <c r="C61" s="2303">
        <v>3</v>
      </c>
    </row>
    <row r="62" spans="1:3" s="2540" customFormat="1" ht="15" customHeight="1" x14ac:dyDescent="0.2">
      <c r="A62" s="2304" t="s">
        <v>712</v>
      </c>
      <c r="B62" s="2305" t="s">
        <v>750</v>
      </c>
      <c r="C62" s="2308">
        <v>0</v>
      </c>
    </row>
    <row r="63" spans="1:3" s="2540" customFormat="1" ht="15" customHeight="1" x14ac:dyDescent="0.2">
      <c r="A63" s="2304" t="s">
        <v>664</v>
      </c>
      <c r="B63" s="2305" t="s">
        <v>751</v>
      </c>
      <c r="C63" s="2308">
        <v>3407120</v>
      </c>
    </row>
    <row r="64" spans="1:3" s="2540" customFormat="1" ht="15" customHeight="1" x14ac:dyDescent="0.2">
      <c r="A64" s="2310" t="s">
        <v>752</v>
      </c>
      <c r="B64" s="2311" t="s">
        <v>753</v>
      </c>
      <c r="C64" s="2312">
        <f>C62-C63</f>
        <v>-3407120</v>
      </c>
    </row>
    <row r="65" spans="1:3" s="2540" customFormat="1" ht="15" customHeight="1" x14ac:dyDescent="0.2">
      <c r="A65" s="2304" t="s">
        <v>666</v>
      </c>
      <c r="B65" s="2305" t="s">
        <v>754</v>
      </c>
      <c r="C65" s="2308">
        <v>3414689</v>
      </c>
    </row>
    <row r="66" spans="1:3" s="2540" customFormat="1" ht="15" customHeight="1" x14ac:dyDescent="0.2">
      <c r="A66" s="2310" t="s">
        <v>755</v>
      </c>
      <c r="B66" s="2311" t="s">
        <v>756</v>
      </c>
      <c r="C66" s="2312">
        <f>C65</f>
        <v>3414689</v>
      </c>
    </row>
    <row r="67" spans="1:3" s="2540" customFormat="1" ht="15" customHeight="1" x14ac:dyDescent="0.2">
      <c r="A67" s="2310" t="s">
        <v>757</v>
      </c>
      <c r="B67" s="2311" t="s">
        <v>758</v>
      </c>
      <c r="C67" s="2312">
        <f>SUM(C64+C66)</f>
        <v>7569</v>
      </c>
    </row>
    <row r="68" spans="1:3" s="2540" customFormat="1" ht="15" customHeight="1" x14ac:dyDescent="0.2">
      <c r="A68" s="2310" t="s">
        <v>759</v>
      </c>
      <c r="B68" s="2311" t="s">
        <v>760</v>
      </c>
      <c r="C68" s="2312">
        <f>C67</f>
        <v>7569</v>
      </c>
    </row>
    <row r="69" spans="1:3" s="2540" customFormat="1" ht="15" customHeight="1" x14ac:dyDescent="0.2">
      <c r="A69" s="2366">
        <v>16</v>
      </c>
      <c r="B69" s="2367" t="s">
        <v>761</v>
      </c>
      <c r="C69" s="2368">
        <v>0</v>
      </c>
    </row>
    <row r="70" spans="1:3" s="2540" customFormat="1" ht="15" customHeight="1" thickBot="1" x14ac:dyDescent="0.25">
      <c r="A70" s="2314" t="s">
        <v>682</v>
      </c>
      <c r="B70" s="2315" t="s">
        <v>762</v>
      </c>
      <c r="C70" s="2316">
        <f>C67-C69</f>
        <v>7569</v>
      </c>
    </row>
    <row r="71" spans="1:3" s="2540" customFormat="1" ht="15" customHeight="1" x14ac:dyDescent="0.2"/>
    <row r="72" spans="1:3" s="2540" customFormat="1" ht="15" customHeight="1" x14ac:dyDescent="0.2"/>
    <row r="73" spans="1:3" ht="15" customHeight="1" thickBot="1" x14ac:dyDescent="0.25">
      <c r="A73" s="2279"/>
      <c r="B73" s="2279"/>
      <c r="C73" s="2279"/>
    </row>
    <row r="74" spans="1:3" ht="39" customHeight="1" x14ac:dyDescent="0.2">
      <c r="A74" s="2842" t="s">
        <v>1237</v>
      </c>
      <c r="B74" s="2843"/>
      <c r="C74" s="2844"/>
    </row>
    <row r="75" spans="1:3" ht="15" customHeight="1" x14ac:dyDescent="0.2">
      <c r="A75" s="2301" t="s">
        <v>657</v>
      </c>
      <c r="B75" s="2302" t="s">
        <v>658</v>
      </c>
      <c r="C75" s="2303" t="s">
        <v>749</v>
      </c>
    </row>
    <row r="76" spans="1:3" ht="15" customHeight="1" x14ac:dyDescent="0.2">
      <c r="A76" s="2301">
        <v>1</v>
      </c>
      <c r="B76" s="2302">
        <v>2</v>
      </c>
      <c r="C76" s="2303">
        <v>3</v>
      </c>
    </row>
    <row r="77" spans="1:3" ht="15" customHeight="1" x14ac:dyDescent="0.2">
      <c r="A77" s="2304" t="s">
        <v>712</v>
      </c>
      <c r="B77" s="2305" t="s">
        <v>750</v>
      </c>
      <c r="C77" s="2308">
        <v>2072795244</v>
      </c>
    </row>
    <row r="78" spans="1:3" ht="15" customHeight="1" x14ac:dyDescent="0.2">
      <c r="A78" s="2304" t="s">
        <v>664</v>
      </c>
      <c r="B78" s="2305" t="s">
        <v>751</v>
      </c>
      <c r="C78" s="2308">
        <v>1130921466</v>
      </c>
    </row>
    <row r="79" spans="1:3" ht="15" customHeight="1" x14ac:dyDescent="0.2">
      <c r="A79" s="2310" t="s">
        <v>752</v>
      </c>
      <c r="B79" s="2311" t="s">
        <v>753</v>
      </c>
      <c r="C79" s="2312">
        <f>C77-C78</f>
        <v>941873778</v>
      </c>
    </row>
    <row r="80" spans="1:3" ht="15" customHeight="1" x14ac:dyDescent="0.2">
      <c r="A80" s="2304" t="s">
        <v>666</v>
      </c>
      <c r="B80" s="2305" t="s">
        <v>754</v>
      </c>
      <c r="C80" s="2308">
        <v>658677050</v>
      </c>
    </row>
    <row r="81" spans="1:3" ht="15" customHeight="1" x14ac:dyDescent="0.2">
      <c r="A81" s="2304" t="s">
        <v>763</v>
      </c>
      <c r="B81" s="2305" t="s">
        <v>764</v>
      </c>
      <c r="C81" s="2308">
        <v>737122513</v>
      </c>
    </row>
    <row r="82" spans="1:3" ht="15" customHeight="1" x14ac:dyDescent="0.2">
      <c r="A82" s="2310" t="s">
        <v>755</v>
      </c>
      <c r="B82" s="2311" t="s">
        <v>756</v>
      </c>
      <c r="C82" s="2312">
        <f>SUM(C80-C81)</f>
        <v>-78445463</v>
      </c>
    </row>
    <row r="83" spans="1:3" ht="15" customHeight="1" x14ac:dyDescent="0.2">
      <c r="A83" s="2310" t="s">
        <v>757</v>
      </c>
      <c r="B83" s="2311" t="s">
        <v>758</v>
      </c>
      <c r="C83" s="2312">
        <f>SUM(C79+C82)</f>
        <v>863428315</v>
      </c>
    </row>
    <row r="84" spans="1:3" ht="15" customHeight="1" x14ac:dyDescent="0.2">
      <c r="A84" s="2310" t="s">
        <v>759</v>
      </c>
      <c r="B84" s="2311" t="s">
        <v>760</v>
      </c>
      <c r="C84" s="2312">
        <f>SUM(C83)</f>
        <v>863428315</v>
      </c>
    </row>
    <row r="85" spans="1:3" ht="15" customHeight="1" x14ac:dyDescent="0.2">
      <c r="A85" s="2310" t="s">
        <v>680</v>
      </c>
      <c r="B85" s="2311" t="s">
        <v>761</v>
      </c>
      <c r="C85" s="2312">
        <v>227519363</v>
      </c>
    </row>
    <row r="86" spans="1:3" ht="15" customHeight="1" thickBot="1" x14ac:dyDescent="0.25">
      <c r="A86" s="2314" t="s">
        <v>682</v>
      </c>
      <c r="B86" s="2315" t="s">
        <v>762</v>
      </c>
      <c r="C86" s="2316">
        <f>SUM(C84-C85)</f>
        <v>635908952</v>
      </c>
    </row>
    <row r="87" spans="1:3" ht="15" customHeight="1" x14ac:dyDescent="0.2">
      <c r="A87" s="2279"/>
      <c r="B87" s="2279"/>
      <c r="C87" s="2279"/>
    </row>
    <row r="88" spans="1:3" ht="15" customHeight="1" thickBot="1" x14ac:dyDescent="0.25">
      <c r="A88" s="2279"/>
      <c r="B88" s="2279"/>
      <c r="C88" s="2279"/>
    </row>
    <row r="89" spans="1:3" ht="43.5" customHeight="1" x14ac:dyDescent="0.2">
      <c r="A89" s="2827" t="s">
        <v>1238</v>
      </c>
      <c r="B89" s="2828"/>
      <c r="C89" s="2829"/>
    </row>
    <row r="90" spans="1:3" ht="15" customHeight="1" x14ac:dyDescent="0.2">
      <c r="A90" s="2301" t="s">
        <v>657</v>
      </c>
      <c r="B90" s="2302" t="s">
        <v>658</v>
      </c>
      <c r="C90" s="2303" t="s">
        <v>749</v>
      </c>
    </row>
    <row r="91" spans="1:3" ht="15" customHeight="1" x14ac:dyDescent="0.2">
      <c r="A91" s="2301">
        <v>1</v>
      </c>
      <c r="B91" s="2302">
        <v>2</v>
      </c>
      <c r="C91" s="2303">
        <v>3</v>
      </c>
    </row>
    <row r="92" spans="1:3" ht="15" customHeight="1" x14ac:dyDescent="0.2">
      <c r="A92" s="2304" t="s">
        <v>712</v>
      </c>
      <c r="B92" s="2305" t="s">
        <v>750</v>
      </c>
      <c r="C92" s="2308">
        <f>SUM(C77+C49+C35+C21+C7)+C62</f>
        <v>2092006250</v>
      </c>
    </row>
    <row r="93" spans="1:3" ht="15" customHeight="1" x14ac:dyDescent="0.2">
      <c r="A93" s="2304" t="s">
        <v>664</v>
      </c>
      <c r="B93" s="2305" t="s">
        <v>751</v>
      </c>
      <c r="C93" s="2308">
        <f>SUM(C78+C50+C36+C22+C8)+C63</f>
        <v>1594082351</v>
      </c>
    </row>
    <row r="94" spans="1:3" ht="15" customHeight="1" x14ac:dyDescent="0.2">
      <c r="A94" s="2310" t="s">
        <v>752</v>
      </c>
      <c r="B94" s="2311" t="s">
        <v>753</v>
      </c>
      <c r="C94" s="2312">
        <f>C92-C93</f>
        <v>497923899</v>
      </c>
    </row>
    <row r="95" spans="1:3" ht="15" customHeight="1" x14ac:dyDescent="0.2">
      <c r="A95" s="2304" t="s">
        <v>666</v>
      </c>
      <c r="B95" s="2305" t="s">
        <v>754</v>
      </c>
      <c r="C95" s="2308">
        <f>SUM(C80+C52+C38+C24+C10)+C65</f>
        <v>1106638287</v>
      </c>
    </row>
    <row r="96" spans="1:3" ht="15" customHeight="1" x14ac:dyDescent="0.2">
      <c r="A96" s="2304" t="s">
        <v>763</v>
      </c>
      <c r="B96" s="2305" t="s">
        <v>764</v>
      </c>
      <c r="C96" s="2308">
        <v>540463</v>
      </c>
    </row>
    <row r="97" spans="1:3" ht="15" customHeight="1" x14ac:dyDescent="0.2">
      <c r="A97" s="2310" t="s">
        <v>755</v>
      </c>
      <c r="B97" s="2311" t="s">
        <v>756</v>
      </c>
      <c r="C97" s="2312">
        <f>SUM(C95-C96)</f>
        <v>1106097824</v>
      </c>
    </row>
    <row r="98" spans="1:3" ht="15" customHeight="1" x14ac:dyDescent="0.2">
      <c r="A98" s="2310" t="s">
        <v>757</v>
      </c>
      <c r="B98" s="2311" t="s">
        <v>758</v>
      </c>
      <c r="C98" s="2312">
        <f>SUM(C94+C97)</f>
        <v>1604021723</v>
      </c>
    </row>
    <row r="99" spans="1:3" ht="15" customHeight="1" x14ac:dyDescent="0.2">
      <c r="A99" s="2310" t="s">
        <v>759</v>
      </c>
      <c r="B99" s="2311" t="s">
        <v>760</v>
      </c>
      <c r="C99" s="2312">
        <f>SUM(C84+C57+C43+C29+C15)+C67</f>
        <v>867439673</v>
      </c>
    </row>
    <row r="100" spans="1:3" ht="15" customHeight="1" x14ac:dyDescent="0.2">
      <c r="A100" s="2310" t="s">
        <v>680</v>
      </c>
      <c r="B100" s="2311" t="s">
        <v>761</v>
      </c>
      <c r="C100" s="2312">
        <f>SUM(C85)</f>
        <v>227519363</v>
      </c>
    </row>
    <row r="101" spans="1:3" ht="15" customHeight="1" thickBot="1" x14ac:dyDescent="0.25">
      <c r="A101" s="2314" t="s">
        <v>682</v>
      </c>
      <c r="B101" s="2315" t="s">
        <v>762</v>
      </c>
      <c r="C101" s="2316">
        <f>SUM(C99-C100)</f>
        <v>639920310</v>
      </c>
    </row>
    <row r="102" spans="1:3" ht="15" customHeight="1" x14ac:dyDescent="0.2">
      <c r="A102" s="2279"/>
      <c r="B102" s="2279"/>
      <c r="C102" s="2279"/>
    </row>
    <row r="103" spans="1:3" ht="15" customHeight="1" x14ac:dyDescent="0.2"/>
  </sheetData>
  <mergeCells count="8">
    <mergeCell ref="A89:C89"/>
    <mergeCell ref="A1:C2"/>
    <mergeCell ref="A4:C4"/>
    <mergeCell ref="A18:C18"/>
    <mergeCell ref="A32:C32"/>
    <mergeCell ref="A46:C46"/>
    <mergeCell ref="A74:C74"/>
    <mergeCell ref="A59:C59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CA04D-576D-4DCC-9377-C39F02861B60}">
  <dimension ref="A1:XFD711"/>
  <sheetViews>
    <sheetView workbookViewId="0">
      <selection activeCell="A360" sqref="A360:AF360"/>
    </sheetView>
  </sheetViews>
  <sheetFormatPr defaultRowHeight="12.75" x14ac:dyDescent="0.2"/>
  <cols>
    <col min="12" max="12" width="9.140625" customWidth="1"/>
    <col min="13" max="13" width="2.140625" customWidth="1"/>
    <col min="14" max="14" width="9.140625" hidden="1" customWidth="1"/>
    <col min="17" max="17" width="7.85546875" customWidth="1"/>
    <col min="18" max="20" width="9.140625" hidden="1" customWidth="1"/>
    <col min="22" max="22" width="6.140625" customWidth="1"/>
    <col min="23" max="26" width="9.140625" hidden="1" customWidth="1"/>
    <col min="28" max="28" width="9" customWidth="1"/>
    <col min="29" max="32" width="9.140625" hidden="1" customWidth="1"/>
  </cols>
  <sheetData>
    <row r="1" spans="1:39" ht="15.75" x14ac:dyDescent="0.2">
      <c r="A1" s="2845" t="s">
        <v>1278</v>
      </c>
      <c r="B1" s="2845"/>
      <c r="C1" s="2845"/>
      <c r="D1" s="2845"/>
      <c r="E1" s="2845"/>
      <c r="F1" s="2845"/>
      <c r="G1" s="2845"/>
      <c r="H1" s="2845"/>
      <c r="I1" s="2845"/>
      <c r="J1" s="2845"/>
      <c r="K1" s="2845"/>
      <c r="L1" s="2845"/>
      <c r="M1" s="2845"/>
      <c r="N1" s="2845"/>
      <c r="O1" s="2845"/>
      <c r="P1" s="2845"/>
      <c r="Q1" s="2845"/>
      <c r="R1" s="2845"/>
      <c r="S1" s="2845"/>
      <c r="T1" s="2845"/>
      <c r="U1" s="2845"/>
      <c r="V1" s="2845"/>
      <c r="W1" s="2845"/>
      <c r="X1" s="2845"/>
      <c r="Y1" s="2845"/>
      <c r="Z1" s="2845"/>
      <c r="AA1" s="2845"/>
      <c r="AB1" s="2845"/>
      <c r="AC1" s="2845"/>
      <c r="AD1" s="2845"/>
      <c r="AE1" s="2845"/>
      <c r="AF1" s="2845"/>
      <c r="AG1" s="2279"/>
      <c r="AH1" s="2279"/>
      <c r="AI1" s="2279"/>
      <c r="AJ1" s="2279"/>
      <c r="AK1" s="2279"/>
      <c r="AL1" s="2279"/>
      <c r="AM1" s="2279"/>
    </row>
    <row r="2" spans="1:39" ht="13.5" thickBot="1" x14ac:dyDescent="0.25">
      <c r="A2" s="2846" t="s">
        <v>765</v>
      </c>
      <c r="B2" s="2846"/>
      <c r="C2" s="2846"/>
      <c r="D2" s="2846"/>
      <c r="E2" s="2846"/>
      <c r="F2" s="2846"/>
      <c r="G2" s="2846"/>
      <c r="H2" s="2846"/>
      <c r="I2" s="2846"/>
      <c r="J2" s="2846"/>
      <c r="K2" s="2846"/>
      <c r="L2" s="2846"/>
      <c r="M2" s="2846"/>
      <c r="N2" s="2846"/>
      <c r="O2" s="2846"/>
      <c r="P2" s="2846"/>
      <c r="Q2" s="2846"/>
      <c r="R2" s="2846"/>
      <c r="S2" s="2846"/>
      <c r="T2" s="2846"/>
      <c r="U2" s="2846"/>
      <c r="V2" s="2846"/>
      <c r="W2" s="2846"/>
      <c r="X2" s="2846"/>
      <c r="Y2" s="2846"/>
      <c r="Z2" s="2846"/>
      <c r="AA2" s="2846"/>
      <c r="AB2" s="2846"/>
      <c r="AC2" s="2846"/>
      <c r="AD2" s="2846"/>
      <c r="AE2" s="2846"/>
      <c r="AF2" s="2846"/>
      <c r="AG2" s="2279"/>
      <c r="AH2" s="2279"/>
      <c r="AI2" s="2279"/>
      <c r="AJ2" s="2279"/>
      <c r="AK2" s="2279"/>
      <c r="AL2" s="2279"/>
      <c r="AM2" s="2279"/>
    </row>
    <row r="3" spans="1:39" ht="14.25" thickTop="1" thickBot="1" x14ac:dyDescent="0.25">
      <c r="A3" s="2847" t="s">
        <v>658</v>
      </c>
      <c r="B3" s="2847"/>
      <c r="C3" s="2847"/>
      <c r="D3" s="2847"/>
      <c r="E3" s="2847"/>
      <c r="F3" s="2847"/>
      <c r="G3" s="2847"/>
      <c r="H3" s="2847"/>
      <c r="I3" s="2847"/>
      <c r="J3" s="2847"/>
      <c r="K3" s="2848" t="s">
        <v>766</v>
      </c>
      <c r="L3" s="2848"/>
      <c r="M3" s="2848"/>
      <c r="N3" s="2848"/>
      <c r="O3" s="2848" t="s">
        <v>767</v>
      </c>
      <c r="P3" s="2848"/>
      <c r="Q3" s="2848"/>
      <c r="R3" s="2848"/>
      <c r="S3" s="2848"/>
      <c r="T3" s="2848"/>
      <c r="U3" s="2848" t="s">
        <v>768</v>
      </c>
      <c r="V3" s="2848"/>
      <c r="W3" s="2848"/>
      <c r="X3" s="2848"/>
      <c r="Y3" s="2848"/>
      <c r="Z3" s="2848"/>
      <c r="AA3" s="2849" t="s">
        <v>769</v>
      </c>
      <c r="AB3" s="2849"/>
      <c r="AC3" s="2849"/>
      <c r="AD3" s="2849"/>
      <c r="AE3" s="2849"/>
      <c r="AF3" s="2849"/>
      <c r="AG3" s="2279"/>
      <c r="AH3" s="2279"/>
      <c r="AI3" s="2279"/>
      <c r="AJ3" s="2279"/>
      <c r="AK3" s="2279"/>
      <c r="AL3" s="2279"/>
      <c r="AM3" s="2279"/>
    </row>
    <row r="4" spans="1:39" ht="13.5" thickTop="1" x14ac:dyDescent="0.2">
      <c r="A4" s="2853" t="s">
        <v>770</v>
      </c>
      <c r="B4" s="2853"/>
      <c r="C4" s="2853"/>
      <c r="D4" s="2853"/>
      <c r="E4" s="2853"/>
      <c r="F4" s="2853"/>
      <c r="G4" s="2853"/>
      <c r="H4" s="2853"/>
      <c r="I4" s="2853"/>
      <c r="J4" s="2853"/>
      <c r="K4" s="2854" t="s">
        <v>771</v>
      </c>
      <c r="L4" s="2854"/>
      <c r="M4" s="2854"/>
      <c r="N4" s="2854"/>
      <c r="O4" s="2854" t="s">
        <v>772</v>
      </c>
      <c r="P4" s="2854"/>
      <c r="Q4" s="2854"/>
      <c r="R4" s="2854"/>
      <c r="S4" s="2854"/>
      <c r="T4" s="2854"/>
      <c r="U4" s="2854" t="s">
        <v>773</v>
      </c>
      <c r="V4" s="2854"/>
      <c r="W4" s="2854"/>
      <c r="X4" s="2854"/>
      <c r="Y4" s="2854"/>
      <c r="Z4" s="2854"/>
      <c r="AA4" s="2855" t="s">
        <v>774</v>
      </c>
      <c r="AB4" s="2855"/>
      <c r="AC4" s="2855"/>
      <c r="AD4" s="2855"/>
      <c r="AE4" s="2855"/>
      <c r="AF4" s="2855"/>
      <c r="AG4" s="2279"/>
      <c r="AH4" s="2279"/>
      <c r="AI4" s="2279"/>
      <c r="AJ4" s="2279"/>
      <c r="AK4" s="2279"/>
      <c r="AL4" s="2279"/>
      <c r="AM4" s="2279"/>
    </row>
    <row r="5" spans="1:39" ht="13.5" customHeight="1" thickBot="1" x14ac:dyDescent="0.25">
      <c r="A5" s="2850" t="s">
        <v>775</v>
      </c>
      <c r="B5" s="2850"/>
      <c r="C5" s="2850"/>
      <c r="D5" s="2850"/>
      <c r="E5" s="2850"/>
      <c r="F5" s="2850"/>
      <c r="G5" s="2850"/>
      <c r="H5" s="2850"/>
      <c r="I5" s="2850"/>
      <c r="J5" s="2850"/>
      <c r="K5" s="2851" t="s">
        <v>303</v>
      </c>
      <c r="L5" s="2851"/>
      <c r="M5" s="2851"/>
      <c r="N5" s="2851"/>
      <c r="O5" s="2851" t="s">
        <v>303</v>
      </c>
      <c r="P5" s="2851"/>
      <c r="Q5" s="2851"/>
      <c r="R5" s="2851"/>
      <c r="S5" s="2851"/>
      <c r="T5" s="2851"/>
      <c r="U5" s="2851" t="s">
        <v>303</v>
      </c>
      <c r="V5" s="2851"/>
      <c r="W5" s="2851"/>
      <c r="X5" s="2851"/>
      <c r="Y5" s="2851"/>
      <c r="Z5" s="2851"/>
      <c r="AA5" s="2852" t="s">
        <v>303</v>
      </c>
      <c r="AB5" s="2852"/>
      <c r="AC5" s="2852"/>
      <c r="AD5" s="2852"/>
      <c r="AE5" s="2852"/>
      <c r="AF5" s="2852"/>
      <c r="AG5" s="2279"/>
      <c r="AH5" s="2279"/>
      <c r="AI5" s="2279"/>
      <c r="AJ5" s="2279"/>
      <c r="AK5" s="2279"/>
      <c r="AL5" s="2279"/>
      <c r="AM5" s="2279"/>
    </row>
    <row r="6" spans="1:39" ht="14.25" customHeight="1" thickTop="1" thickBot="1" x14ac:dyDescent="0.25">
      <c r="A6" s="2850" t="s">
        <v>776</v>
      </c>
      <c r="B6" s="2850"/>
      <c r="C6" s="2850"/>
      <c r="D6" s="2850"/>
      <c r="E6" s="2850"/>
      <c r="F6" s="2850"/>
      <c r="G6" s="2850"/>
      <c r="H6" s="2850"/>
      <c r="I6" s="2850"/>
      <c r="J6" s="2850"/>
      <c r="K6" s="2851" t="s">
        <v>777</v>
      </c>
      <c r="L6" s="2851"/>
      <c r="M6" s="2851"/>
      <c r="N6" s="2851"/>
      <c r="O6" s="2851" t="s">
        <v>778</v>
      </c>
      <c r="P6" s="2851"/>
      <c r="Q6" s="2851"/>
      <c r="R6" s="2851"/>
      <c r="S6" s="2851"/>
      <c r="T6" s="2851"/>
      <c r="U6" s="2851" t="s">
        <v>1241</v>
      </c>
      <c r="V6" s="2851"/>
      <c r="W6" s="2851"/>
      <c r="X6" s="2851"/>
      <c r="Y6" s="2851"/>
      <c r="Z6" s="2851"/>
      <c r="AA6" s="2852" t="s">
        <v>1242</v>
      </c>
      <c r="AB6" s="2852"/>
      <c r="AC6" s="2852"/>
      <c r="AD6" s="2852"/>
      <c r="AE6" s="2852"/>
      <c r="AF6" s="2852"/>
      <c r="AG6" s="2279"/>
      <c r="AH6" s="2279"/>
      <c r="AI6" s="2279"/>
      <c r="AJ6" s="2279"/>
      <c r="AK6" s="2279"/>
      <c r="AL6" s="2279"/>
      <c r="AM6" s="2279"/>
    </row>
    <row r="7" spans="1:39" ht="14.25" customHeight="1" thickTop="1" thickBot="1" x14ac:dyDescent="0.25">
      <c r="A7" s="2850" t="s">
        <v>779</v>
      </c>
      <c r="B7" s="2850"/>
      <c r="C7" s="2850"/>
      <c r="D7" s="2850"/>
      <c r="E7" s="2850"/>
      <c r="F7" s="2850"/>
      <c r="G7" s="2850"/>
      <c r="H7" s="2850"/>
      <c r="I7" s="2850"/>
      <c r="J7" s="2850"/>
      <c r="K7" s="2851" t="s">
        <v>780</v>
      </c>
      <c r="L7" s="2851"/>
      <c r="M7" s="2851"/>
      <c r="N7" s="2851"/>
      <c r="O7" s="2851" t="s">
        <v>781</v>
      </c>
      <c r="P7" s="2851"/>
      <c r="Q7" s="2851"/>
      <c r="R7" s="2851"/>
      <c r="S7" s="2851"/>
      <c r="T7" s="2851"/>
      <c r="U7" s="2851" t="s">
        <v>1243</v>
      </c>
      <c r="V7" s="2851"/>
      <c r="W7" s="2851"/>
      <c r="X7" s="2851"/>
      <c r="Y7" s="2851"/>
      <c r="Z7" s="2851"/>
      <c r="AA7" s="2852" t="s">
        <v>1244</v>
      </c>
      <c r="AB7" s="2852"/>
      <c r="AC7" s="2852"/>
      <c r="AD7" s="2852"/>
      <c r="AE7" s="2852"/>
      <c r="AF7" s="2852"/>
      <c r="AG7" s="2279"/>
      <c r="AH7" s="2279"/>
      <c r="AI7" s="2279"/>
      <c r="AJ7" s="2279"/>
      <c r="AK7" s="2279"/>
      <c r="AL7" s="2279"/>
      <c r="AM7" s="2279"/>
    </row>
    <row r="8" spans="1:39" ht="14.25" customHeight="1" thickTop="1" thickBot="1" x14ac:dyDescent="0.25">
      <c r="A8" s="2850" t="s">
        <v>782</v>
      </c>
      <c r="B8" s="2850"/>
      <c r="C8" s="2850"/>
      <c r="D8" s="2850"/>
      <c r="E8" s="2850"/>
      <c r="F8" s="2850"/>
      <c r="G8" s="2850"/>
      <c r="H8" s="2850"/>
      <c r="I8" s="2850"/>
      <c r="J8" s="2850"/>
      <c r="K8" s="2851" t="s">
        <v>783</v>
      </c>
      <c r="L8" s="2851"/>
      <c r="M8" s="2851"/>
      <c r="N8" s="2851"/>
      <c r="O8" s="2851" t="s">
        <v>781</v>
      </c>
      <c r="P8" s="2851"/>
      <c r="Q8" s="2851"/>
      <c r="R8" s="2851"/>
      <c r="S8" s="2851"/>
      <c r="T8" s="2851"/>
      <c r="U8" s="2851" t="s">
        <v>1243</v>
      </c>
      <c r="V8" s="2851"/>
      <c r="W8" s="2851"/>
      <c r="X8" s="2851"/>
      <c r="Y8" s="2851"/>
      <c r="Z8" s="2851"/>
      <c r="AA8" s="2852" t="s">
        <v>1244</v>
      </c>
      <c r="AB8" s="2852"/>
      <c r="AC8" s="2852"/>
      <c r="AD8" s="2852"/>
      <c r="AE8" s="2852"/>
      <c r="AF8" s="2852"/>
      <c r="AG8" s="2279"/>
      <c r="AH8" s="2279"/>
      <c r="AI8" s="2279"/>
      <c r="AJ8" s="2279"/>
      <c r="AK8" s="2279"/>
      <c r="AL8" s="2279"/>
      <c r="AM8" s="2279"/>
    </row>
    <row r="9" spans="1:39" ht="14.25" customHeight="1" thickTop="1" thickBot="1" x14ac:dyDescent="0.25">
      <c r="A9" s="2850" t="s">
        <v>784</v>
      </c>
      <c r="B9" s="2850"/>
      <c r="C9" s="2850"/>
      <c r="D9" s="2850"/>
      <c r="E9" s="2850"/>
      <c r="F9" s="2850"/>
      <c r="G9" s="2850"/>
      <c r="H9" s="2850"/>
      <c r="I9" s="2850"/>
      <c r="J9" s="2850"/>
      <c r="K9" s="2851" t="s">
        <v>785</v>
      </c>
      <c r="L9" s="2851"/>
      <c r="M9" s="2851"/>
      <c r="N9" s="2851"/>
      <c r="O9" s="2851" t="s">
        <v>786</v>
      </c>
      <c r="P9" s="2851"/>
      <c r="Q9" s="2851"/>
      <c r="R9" s="2851"/>
      <c r="S9" s="2851"/>
      <c r="T9" s="2851"/>
      <c r="U9" s="2851" t="s">
        <v>786</v>
      </c>
      <c r="V9" s="2851"/>
      <c r="W9" s="2851"/>
      <c r="X9" s="2851"/>
      <c r="Y9" s="2851"/>
      <c r="Z9" s="2851"/>
      <c r="AA9" s="2852" t="s">
        <v>786</v>
      </c>
      <c r="AB9" s="2852"/>
      <c r="AC9" s="2852"/>
      <c r="AD9" s="2852"/>
      <c r="AE9" s="2852"/>
      <c r="AF9" s="2852"/>
      <c r="AG9" s="2279"/>
      <c r="AH9" s="2279"/>
      <c r="AI9" s="2279"/>
      <c r="AJ9" s="2279"/>
      <c r="AK9" s="2279"/>
      <c r="AL9" s="2279"/>
      <c r="AM9" s="2279"/>
    </row>
    <row r="10" spans="1:39" ht="14.25" customHeight="1" thickTop="1" thickBot="1" x14ac:dyDescent="0.25">
      <c r="A10" s="2850" t="s">
        <v>787</v>
      </c>
      <c r="B10" s="2850"/>
      <c r="C10" s="2850"/>
      <c r="D10" s="2850"/>
      <c r="E10" s="2850"/>
      <c r="F10" s="2850"/>
      <c r="G10" s="2850"/>
      <c r="H10" s="2850"/>
      <c r="I10" s="2850"/>
      <c r="J10" s="2850"/>
      <c r="K10" s="2851" t="s">
        <v>788</v>
      </c>
      <c r="L10" s="2851"/>
      <c r="M10" s="2851"/>
      <c r="N10" s="2851"/>
      <c r="O10" s="2851" t="s">
        <v>786</v>
      </c>
      <c r="P10" s="2851"/>
      <c r="Q10" s="2851"/>
      <c r="R10" s="2851"/>
      <c r="S10" s="2851"/>
      <c r="T10" s="2851"/>
      <c r="U10" s="2851" t="s">
        <v>786</v>
      </c>
      <c r="V10" s="2851"/>
      <c r="W10" s="2851"/>
      <c r="X10" s="2851"/>
      <c r="Y10" s="2851"/>
      <c r="Z10" s="2851"/>
      <c r="AA10" s="2852" t="s">
        <v>786</v>
      </c>
      <c r="AB10" s="2852"/>
      <c r="AC10" s="2852"/>
      <c r="AD10" s="2852"/>
      <c r="AE10" s="2852"/>
      <c r="AF10" s="2852"/>
      <c r="AG10" s="2279"/>
      <c r="AH10" s="2279"/>
      <c r="AI10" s="2279"/>
      <c r="AJ10" s="2279"/>
      <c r="AK10" s="2279"/>
      <c r="AL10" s="2279"/>
      <c r="AM10" s="2279"/>
    </row>
    <row r="11" spans="1:39" ht="14.25" customHeight="1" thickTop="1" thickBot="1" x14ac:dyDescent="0.25">
      <c r="A11" s="2850" t="s">
        <v>789</v>
      </c>
      <c r="B11" s="2850"/>
      <c r="C11" s="2850"/>
      <c r="D11" s="2850"/>
      <c r="E11" s="2850"/>
      <c r="F11" s="2850"/>
      <c r="G11" s="2850"/>
      <c r="H11" s="2850"/>
      <c r="I11" s="2850"/>
      <c r="J11" s="2850"/>
      <c r="K11" s="2851" t="s">
        <v>790</v>
      </c>
      <c r="L11" s="2851"/>
      <c r="M11" s="2851"/>
      <c r="N11" s="2851"/>
      <c r="O11" s="2851" t="s">
        <v>786</v>
      </c>
      <c r="P11" s="2851"/>
      <c r="Q11" s="2851"/>
      <c r="R11" s="2851"/>
      <c r="S11" s="2851"/>
      <c r="T11" s="2851"/>
      <c r="U11" s="2851" t="s">
        <v>786</v>
      </c>
      <c r="V11" s="2851"/>
      <c r="W11" s="2851"/>
      <c r="X11" s="2851"/>
      <c r="Y11" s="2851"/>
      <c r="Z11" s="2851"/>
      <c r="AA11" s="2852" t="s">
        <v>786</v>
      </c>
      <c r="AB11" s="2852"/>
      <c r="AC11" s="2852"/>
      <c r="AD11" s="2852"/>
      <c r="AE11" s="2852"/>
      <c r="AF11" s="2852"/>
      <c r="AG11" s="2279"/>
      <c r="AH11" s="2279"/>
      <c r="AI11" s="2279"/>
      <c r="AJ11" s="2279"/>
      <c r="AK11" s="2279"/>
      <c r="AL11" s="2279"/>
      <c r="AM11" s="2279"/>
    </row>
    <row r="12" spans="1:39" ht="14.25" customHeight="1" thickTop="1" thickBot="1" x14ac:dyDescent="0.25">
      <c r="A12" s="2850" t="s">
        <v>791</v>
      </c>
      <c r="B12" s="2850"/>
      <c r="C12" s="2850"/>
      <c r="D12" s="2850"/>
      <c r="E12" s="2850"/>
      <c r="F12" s="2850"/>
      <c r="G12" s="2850"/>
      <c r="H12" s="2850"/>
      <c r="I12" s="2850"/>
      <c r="J12" s="2850"/>
      <c r="K12" s="2851" t="s">
        <v>792</v>
      </c>
      <c r="L12" s="2851"/>
      <c r="M12" s="2851"/>
      <c r="N12" s="2851"/>
      <c r="O12" s="2851" t="s">
        <v>781</v>
      </c>
      <c r="P12" s="2851"/>
      <c r="Q12" s="2851"/>
      <c r="R12" s="2851"/>
      <c r="S12" s="2851"/>
      <c r="T12" s="2851"/>
      <c r="U12" s="2851" t="s">
        <v>1243</v>
      </c>
      <c r="V12" s="2851"/>
      <c r="W12" s="2851"/>
      <c r="X12" s="2851"/>
      <c r="Y12" s="2851"/>
      <c r="Z12" s="2851"/>
      <c r="AA12" s="2852" t="s">
        <v>1244</v>
      </c>
      <c r="AB12" s="2852"/>
      <c r="AC12" s="2852"/>
      <c r="AD12" s="2852"/>
      <c r="AE12" s="2852"/>
      <c r="AF12" s="2852"/>
      <c r="AG12" s="2279"/>
      <c r="AH12" s="2279"/>
      <c r="AI12" s="2279"/>
      <c r="AJ12" s="2279"/>
      <c r="AK12" s="2279"/>
      <c r="AL12" s="2279"/>
      <c r="AM12" s="2279"/>
    </row>
    <row r="13" spans="1:39" ht="14.25" customHeight="1" thickTop="1" thickBot="1" x14ac:dyDescent="0.25">
      <c r="A13" s="2850" t="s">
        <v>793</v>
      </c>
      <c r="B13" s="2850"/>
      <c r="C13" s="2850"/>
      <c r="D13" s="2850"/>
      <c r="E13" s="2850"/>
      <c r="F13" s="2850"/>
      <c r="G13" s="2850"/>
      <c r="H13" s="2850"/>
      <c r="I13" s="2850"/>
      <c r="J13" s="2850"/>
      <c r="K13" s="2851" t="s">
        <v>794</v>
      </c>
      <c r="L13" s="2851"/>
      <c r="M13" s="2851"/>
      <c r="N13" s="2851"/>
      <c r="O13" s="2851" t="s">
        <v>786</v>
      </c>
      <c r="P13" s="2851"/>
      <c r="Q13" s="2851"/>
      <c r="R13" s="2851"/>
      <c r="S13" s="2851"/>
      <c r="T13" s="2851"/>
      <c r="U13" s="2851" t="s">
        <v>786</v>
      </c>
      <c r="V13" s="2851"/>
      <c r="W13" s="2851"/>
      <c r="X13" s="2851"/>
      <c r="Y13" s="2851"/>
      <c r="Z13" s="2851"/>
      <c r="AA13" s="2852" t="s">
        <v>786</v>
      </c>
      <c r="AB13" s="2852"/>
      <c r="AC13" s="2852"/>
      <c r="AD13" s="2852"/>
      <c r="AE13" s="2852"/>
      <c r="AF13" s="2852"/>
      <c r="AG13" s="2279"/>
      <c r="AH13" s="2279"/>
      <c r="AI13" s="2279"/>
      <c r="AJ13" s="2279"/>
      <c r="AK13" s="2279"/>
      <c r="AL13" s="2279"/>
      <c r="AM13" s="2279"/>
    </row>
    <row r="14" spans="1:39" ht="14.25" customHeight="1" thickTop="1" thickBot="1" x14ac:dyDescent="0.25">
      <c r="A14" s="2850" t="s">
        <v>784</v>
      </c>
      <c r="B14" s="2850"/>
      <c r="C14" s="2850"/>
      <c r="D14" s="2850"/>
      <c r="E14" s="2850"/>
      <c r="F14" s="2850"/>
      <c r="G14" s="2850"/>
      <c r="H14" s="2850"/>
      <c r="I14" s="2850"/>
      <c r="J14" s="2850"/>
      <c r="K14" s="2851" t="s">
        <v>795</v>
      </c>
      <c r="L14" s="2851"/>
      <c r="M14" s="2851"/>
      <c r="N14" s="2851"/>
      <c r="O14" s="2851" t="s">
        <v>786</v>
      </c>
      <c r="P14" s="2851"/>
      <c r="Q14" s="2851"/>
      <c r="R14" s="2851"/>
      <c r="S14" s="2851"/>
      <c r="T14" s="2851"/>
      <c r="U14" s="2851" t="s">
        <v>786</v>
      </c>
      <c r="V14" s="2851"/>
      <c r="W14" s="2851"/>
      <c r="X14" s="2851"/>
      <c r="Y14" s="2851"/>
      <c r="Z14" s="2851"/>
      <c r="AA14" s="2852" t="s">
        <v>786</v>
      </c>
      <c r="AB14" s="2852"/>
      <c r="AC14" s="2852"/>
      <c r="AD14" s="2852"/>
      <c r="AE14" s="2852"/>
      <c r="AF14" s="2852"/>
      <c r="AG14" s="2279"/>
      <c r="AH14" s="2279"/>
      <c r="AI14" s="2279"/>
      <c r="AJ14" s="2279"/>
      <c r="AK14" s="2279"/>
      <c r="AL14" s="2279"/>
      <c r="AM14" s="2279"/>
    </row>
    <row r="15" spans="1:39" ht="14.25" customHeight="1" thickTop="1" thickBot="1" x14ac:dyDescent="0.25">
      <c r="A15" s="2850" t="s">
        <v>787</v>
      </c>
      <c r="B15" s="2850"/>
      <c r="C15" s="2850"/>
      <c r="D15" s="2850"/>
      <c r="E15" s="2850"/>
      <c r="F15" s="2850"/>
      <c r="G15" s="2850"/>
      <c r="H15" s="2850"/>
      <c r="I15" s="2850"/>
      <c r="J15" s="2850"/>
      <c r="K15" s="2851" t="s">
        <v>796</v>
      </c>
      <c r="L15" s="2851"/>
      <c r="M15" s="2851"/>
      <c r="N15" s="2851"/>
      <c r="O15" s="2851" t="s">
        <v>786</v>
      </c>
      <c r="P15" s="2851"/>
      <c r="Q15" s="2851"/>
      <c r="R15" s="2851"/>
      <c r="S15" s="2851"/>
      <c r="T15" s="2851"/>
      <c r="U15" s="2851" t="s">
        <v>786</v>
      </c>
      <c r="V15" s="2851"/>
      <c r="W15" s="2851"/>
      <c r="X15" s="2851"/>
      <c r="Y15" s="2851"/>
      <c r="Z15" s="2851"/>
      <c r="AA15" s="2852" t="s">
        <v>786</v>
      </c>
      <c r="AB15" s="2852"/>
      <c r="AC15" s="2852"/>
      <c r="AD15" s="2852"/>
      <c r="AE15" s="2852"/>
      <c r="AF15" s="2852"/>
      <c r="AG15" s="2279"/>
      <c r="AH15" s="2279"/>
      <c r="AI15" s="2279"/>
      <c r="AJ15" s="2279"/>
      <c r="AK15" s="2279"/>
      <c r="AL15" s="2279"/>
      <c r="AM15" s="2279"/>
    </row>
    <row r="16" spans="1:39" ht="14.25" customHeight="1" thickTop="1" thickBot="1" x14ac:dyDescent="0.25">
      <c r="A16" s="2850" t="s">
        <v>789</v>
      </c>
      <c r="B16" s="2850"/>
      <c r="C16" s="2850"/>
      <c r="D16" s="2850"/>
      <c r="E16" s="2850"/>
      <c r="F16" s="2850"/>
      <c r="G16" s="2850"/>
      <c r="H16" s="2850"/>
      <c r="I16" s="2850"/>
      <c r="J16" s="2850"/>
      <c r="K16" s="2851" t="s">
        <v>797</v>
      </c>
      <c r="L16" s="2851"/>
      <c r="M16" s="2851"/>
      <c r="N16" s="2851"/>
      <c r="O16" s="2851" t="s">
        <v>786</v>
      </c>
      <c r="P16" s="2851"/>
      <c r="Q16" s="2851"/>
      <c r="R16" s="2851"/>
      <c r="S16" s="2851"/>
      <c r="T16" s="2851"/>
      <c r="U16" s="2851" t="s">
        <v>786</v>
      </c>
      <c r="V16" s="2851"/>
      <c r="W16" s="2851"/>
      <c r="X16" s="2851"/>
      <c r="Y16" s="2851"/>
      <c r="Z16" s="2851"/>
      <c r="AA16" s="2852" t="s">
        <v>786</v>
      </c>
      <c r="AB16" s="2852"/>
      <c r="AC16" s="2852"/>
      <c r="AD16" s="2852"/>
      <c r="AE16" s="2852"/>
      <c r="AF16" s="2852"/>
      <c r="AG16" s="2279"/>
      <c r="AH16" s="2279"/>
      <c r="AI16" s="2279"/>
      <c r="AJ16" s="2279"/>
      <c r="AK16" s="2279"/>
      <c r="AL16" s="2279"/>
      <c r="AM16" s="2279"/>
    </row>
    <row r="17" spans="1:39" ht="14.25" customHeight="1" thickTop="1" thickBot="1" x14ac:dyDescent="0.25">
      <c r="A17" s="2850" t="s">
        <v>791</v>
      </c>
      <c r="B17" s="2850"/>
      <c r="C17" s="2850"/>
      <c r="D17" s="2850"/>
      <c r="E17" s="2850"/>
      <c r="F17" s="2850"/>
      <c r="G17" s="2850"/>
      <c r="H17" s="2850"/>
      <c r="I17" s="2850"/>
      <c r="J17" s="2850"/>
      <c r="K17" s="2851" t="s">
        <v>798</v>
      </c>
      <c r="L17" s="2851"/>
      <c r="M17" s="2851"/>
      <c r="N17" s="2851"/>
      <c r="O17" s="2851" t="s">
        <v>786</v>
      </c>
      <c r="P17" s="2851"/>
      <c r="Q17" s="2851"/>
      <c r="R17" s="2851"/>
      <c r="S17" s="2851"/>
      <c r="T17" s="2851"/>
      <c r="U17" s="2851" t="s">
        <v>786</v>
      </c>
      <c r="V17" s="2851"/>
      <c r="W17" s="2851"/>
      <c r="X17" s="2851"/>
      <c r="Y17" s="2851"/>
      <c r="Z17" s="2851"/>
      <c r="AA17" s="2852" t="s">
        <v>786</v>
      </c>
      <c r="AB17" s="2852"/>
      <c r="AC17" s="2852"/>
      <c r="AD17" s="2852"/>
      <c r="AE17" s="2852"/>
      <c r="AF17" s="2852"/>
      <c r="AG17" s="2279"/>
      <c r="AH17" s="2279"/>
      <c r="AI17" s="2279"/>
      <c r="AJ17" s="2279"/>
      <c r="AK17" s="2279"/>
      <c r="AL17" s="2279"/>
      <c r="AM17" s="2279"/>
    </row>
    <row r="18" spans="1:39" ht="14.25" customHeight="1" thickTop="1" thickBot="1" x14ac:dyDescent="0.25">
      <c r="A18" s="2850" t="s">
        <v>799</v>
      </c>
      <c r="B18" s="2850"/>
      <c r="C18" s="2850"/>
      <c r="D18" s="2850"/>
      <c r="E18" s="2850"/>
      <c r="F18" s="2850"/>
      <c r="G18" s="2850"/>
      <c r="H18" s="2850"/>
      <c r="I18" s="2850"/>
      <c r="J18" s="2850"/>
      <c r="K18" s="2851" t="s">
        <v>800</v>
      </c>
      <c r="L18" s="2851"/>
      <c r="M18" s="2851"/>
      <c r="N18" s="2851"/>
      <c r="O18" s="2851" t="s">
        <v>786</v>
      </c>
      <c r="P18" s="2851"/>
      <c r="Q18" s="2851"/>
      <c r="R18" s="2851"/>
      <c r="S18" s="2851"/>
      <c r="T18" s="2851"/>
      <c r="U18" s="2851" t="s">
        <v>786</v>
      </c>
      <c r="V18" s="2851"/>
      <c r="W18" s="2851"/>
      <c r="X18" s="2851"/>
      <c r="Y18" s="2851"/>
      <c r="Z18" s="2851"/>
      <c r="AA18" s="2852" t="s">
        <v>786</v>
      </c>
      <c r="AB18" s="2852"/>
      <c r="AC18" s="2852"/>
      <c r="AD18" s="2852"/>
      <c r="AE18" s="2852"/>
      <c r="AF18" s="2852"/>
      <c r="AG18" s="2279"/>
      <c r="AH18" s="2279"/>
      <c r="AI18" s="2279"/>
      <c r="AJ18" s="2279"/>
      <c r="AK18" s="2279"/>
      <c r="AL18" s="2279"/>
      <c r="AM18" s="2279"/>
    </row>
    <row r="19" spans="1:39" ht="14.25" customHeight="1" thickTop="1" thickBot="1" x14ac:dyDescent="0.25">
      <c r="A19" s="2850" t="s">
        <v>784</v>
      </c>
      <c r="B19" s="2850"/>
      <c r="C19" s="2850"/>
      <c r="D19" s="2850"/>
      <c r="E19" s="2850"/>
      <c r="F19" s="2850"/>
      <c r="G19" s="2850"/>
      <c r="H19" s="2850"/>
      <c r="I19" s="2850"/>
      <c r="J19" s="2850"/>
      <c r="K19" s="2851" t="s">
        <v>801</v>
      </c>
      <c r="L19" s="2851"/>
      <c r="M19" s="2851"/>
      <c r="N19" s="2851"/>
      <c r="O19" s="2851" t="s">
        <v>786</v>
      </c>
      <c r="P19" s="2851"/>
      <c r="Q19" s="2851"/>
      <c r="R19" s="2851"/>
      <c r="S19" s="2851"/>
      <c r="T19" s="2851"/>
      <c r="U19" s="2851" t="s">
        <v>786</v>
      </c>
      <c r="V19" s="2851"/>
      <c r="W19" s="2851"/>
      <c r="X19" s="2851"/>
      <c r="Y19" s="2851"/>
      <c r="Z19" s="2851"/>
      <c r="AA19" s="2852" t="s">
        <v>786</v>
      </c>
      <c r="AB19" s="2852"/>
      <c r="AC19" s="2852"/>
      <c r="AD19" s="2852"/>
      <c r="AE19" s="2852"/>
      <c r="AF19" s="2852"/>
      <c r="AG19" s="2279"/>
      <c r="AH19" s="2279"/>
      <c r="AI19" s="2279"/>
      <c r="AJ19" s="2279"/>
      <c r="AK19" s="2279"/>
      <c r="AL19" s="2279"/>
      <c r="AM19" s="2279"/>
    </row>
    <row r="20" spans="1:39" ht="14.25" customHeight="1" thickTop="1" thickBot="1" x14ac:dyDescent="0.25">
      <c r="A20" s="2850" t="s">
        <v>787</v>
      </c>
      <c r="B20" s="2850"/>
      <c r="C20" s="2850"/>
      <c r="D20" s="2850"/>
      <c r="E20" s="2850"/>
      <c r="F20" s="2850"/>
      <c r="G20" s="2850"/>
      <c r="H20" s="2850"/>
      <c r="I20" s="2850"/>
      <c r="J20" s="2850"/>
      <c r="K20" s="2851" t="s">
        <v>802</v>
      </c>
      <c r="L20" s="2851"/>
      <c r="M20" s="2851"/>
      <c r="N20" s="2851"/>
      <c r="O20" s="2851" t="s">
        <v>786</v>
      </c>
      <c r="P20" s="2851"/>
      <c r="Q20" s="2851"/>
      <c r="R20" s="2851"/>
      <c r="S20" s="2851"/>
      <c r="T20" s="2851"/>
      <c r="U20" s="2851" t="s">
        <v>786</v>
      </c>
      <c r="V20" s="2851"/>
      <c r="W20" s="2851"/>
      <c r="X20" s="2851"/>
      <c r="Y20" s="2851"/>
      <c r="Z20" s="2851"/>
      <c r="AA20" s="2852" t="s">
        <v>786</v>
      </c>
      <c r="AB20" s="2852"/>
      <c r="AC20" s="2852"/>
      <c r="AD20" s="2852"/>
      <c r="AE20" s="2852"/>
      <c r="AF20" s="2852"/>
      <c r="AG20" s="2279"/>
      <c r="AH20" s="2279"/>
      <c r="AI20" s="2279"/>
      <c r="AJ20" s="2279"/>
      <c r="AK20" s="2279"/>
      <c r="AL20" s="2279"/>
      <c r="AM20" s="2279"/>
    </row>
    <row r="21" spans="1:39" ht="14.25" customHeight="1" thickTop="1" thickBot="1" x14ac:dyDescent="0.25">
      <c r="A21" s="2850" t="s">
        <v>789</v>
      </c>
      <c r="B21" s="2850"/>
      <c r="C21" s="2850"/>
      <c r="D21" s="2850"/>
      <c r="E21" s="2850"/>
      <c r="F21" s="2850"/>
      <c r="G21" s="2850"/>
      <c r="H21" s="2850"/>
      <c r="I21" s="2850"/>
      <c r="J21" s="2850"/>
      <c r="K21" s="2851" t="s">
        <v>803</v>
      </c>
      <c r="L21" s="2851"/>
      <c r="M21" s="2851"/>
      <c r="N21" s="2851"/>
      <c r="O21" s="2851" t="s">
        <v>786</v>
      </c>
      <c r="P21" s="2851"/>
      <c r="Q21" s="2851"/>
      <c r="R21" s="2851"/>
      <c r="S21" s="2851"/>
      <c r="T21" s="2851"/>
      <c r="U21" s="2851" t="s">
        <v>786</v>
      </c>
      <c r="V21" s="2851"/>
      <c r="W21" s="2851"/>
      <c r="X21" s="2851"/>
      <c r="Y21" s="2851"/>
      <c r="Z21" s="2851"/>
      <c r="AA21" s="2852" t="s">
        <v>786</v>
      </c>
      <c r="AB21" s="2852"/>
      <c r="AC21" s="2852"/>
      <c r="AD21" s="2852"/>
      <c r="AE21" s="2852"/>
      <c r="AF21" s="2852"/>
      <c r="AG21" s="2279"/>
      <c r="AH21" s="2279"/>
      <c r="AI21" s="2279"/>
      <c r="AJ21" s="2279"/>
      <c r="AK21" s="2279"/>
      <c r="AL21" s="2279"/>
      <c r="AM21" s="2279"/>
    </row>
    <row r="22" spans="1:39" ht="14.25" customHeight="1" thickTop="1" thickBot="1" x14ac:dyDescent="0.25">
      <c r="A22" s="2850" t="s">
        <v>791</v>
      </c>
      <c r="B22" s="2850"/>
      <c r="C22" s="2850"/>
      <c r="D22" s="2850"/>
      <c r="E22" s="2850"/>
      <c r="F22" s="2850"/>
      <c r="G22" s="2850"/>
      <c r="H22" s="2850"/>
      <c r="I22" s="2850"/>
      <c r="J22" s="2850"/>
      <c r="K22" s="2851" t="s">
        <v>804</v>
      </c>
      <c r="L22" s="2851"/>
      <c r="M22" s="2851"/>
      <c r="N22" s="2851"/>
      <c r="O22" s="2851" t="s">
        <v>786</v>
      </c>
      <c r="P22" s="2851"/>
      <c r="Q22" s="2851"/>
      <c r="R22" s="2851"/>
      <c r="S22" s="2851"/>
      <c r="T22" s="2851"/>
      <c r="U22" s="2851" t="s">
        <v>786</v>
      </c>
      <c r="V22" s="2851"/>
      <c r="W22" s="2851"/>
      <c r="X22" s="2851"/>
      <c r="Y22" s="2851"/>
      <c r="Z22" s="2851"/>
      <c r="AA22" s="2852" t="s">
        <v>786</v>
      </c>
      <c r="AB22" s="2852"/>
      <c r="AC22" s="2852"/>
      <c r="AD22" s="2852"/>
      <c r="AE22" s="2852"/>
      <c r="AF22" s="2852"/>
      <c r="AG22" s="2279"/>
      <c r="AH22" s="2279"/>
      <c r="AI22" s="2279"/>
      <c r="AJ22" s="2279"/>
      <c r="AK22" s="2279"/>
      <c r="AL22" s="242">
        <f>U100+U219+U341+U458+U694</f>
        <v>197482280</v>
      </c>
      <c r="AM22" s="2279" t="s">
        <v>805</v>
      </c>
    </row>
    <row r="23" spans="1:39" ht="14.25" customHeight="1" thickTop="1" thickBot="1" x14ac:dyDescent="0.25">
      <c r="A23" s="2850" t="s">
        <v>806</v>
      </c>
      <c r="B23" s="2850"/>
      <c r="C23" s="2850"/>
      <c r="D23" s="2850"/>
      <c r="E23" s="2850"/>
      <c r="F23" s="2850"/>
      <c r="G23" s="2850"/>
      <c r="H23" s="2850"/>
      <c r="I23" s="2850"/>
      <c r="J23" s="2850"/>
      <c r="K23" s="2851" t="s">
        <v>807</v>
      </c>
      <c r="L23" s="2851"/>
      <c r="M23" s="2851"/>
      <c r="N23" s="2851"/>
      <c r="O23" s="2851" t="s">
        <v>808</v>
      </c>
      <c r="P23" s="2851"/>
      <c r="Q23" s="2851"/>
      <c r="R23" s="2851"/>
      <c r="S23" s="2851"/>
      <c r="T23" s="2851"/>
      <c r="U23" s="2851" t="s">
        <v>1245</v>
      </c>
      <c r="V23" s="2851"/>
      <c r="W23" s="2851"/>
      <c r="X23" s="2851"/>
      <c r="Y23" s="2851"/>
      <c r="Z23" s="2851"/>
      <c r="AA23" s="2852" t="s">
        <v>1246</v>
      </c>
      <c r="AB23" s="2852"/>
      <c r="AC23" s="2852"/>
      <c r="AD23" s="2852"/>
      <c r="AE23" s="2852"/>
      <c r="AF23" s="2852"/>
      <c r="AG23" s="2279"/>
      <c r="AH23" s="2279"/>
      <c r="AI23" s="2279"/>
      <c r="AJ23" s="2279"/>
      <c r="AK23" s="2279"/>
      <c r="AL23" s="2279"/>
      <c r="AM23" s="2279" t="s">
        <v>809</v>
      </c>
    </row>
    <row r="24" spans="1:39" ht="14.25" customHeight="1" thickTop="1" thickBot="1" x14ac:dyDescent="0.25">
      <c r="A24" s="2850" t="s">
        <v>810</v>
      </c>
      <c r="B24" s="2850"/>
      <c r="C24" s="2850"/>
      <c r="D24" s="2850"/>
      <c r="E24" s="2850"/>
      <c r="F24" s="2850"/>
      <c r="G24" s="2850"/>
      <c r="H24" s="2850"/>
      <c r="I24" s="2850"/>
      <c r="J24" s="2850"/>
      <c r="K24" s="2851" t="s">
        <v>811</v>
      </c>
      <c r="L24" s="2851"/>
      <c r="M24" s="2851"/>
      <c r="N24" s="2851"/>
      <c r="O24" s="2851" t="s">
        <v>786</v>
      </c>
      <c r="P24" s="2851"/>
      <c r="Q24" s="2851"/>
      <c r="R24" s="2851"/>
      <c r="S24" s="2851"/>
      <c r="T24" s="2851"/>
      <c r="U24" s="2851" t="s">
        <v>786</v>
      </c>
      <c r="V24" s="2851"/>
      <c r="W24" s="2851"/>
      <c r="X24" s="2851"/>
      <c r="Y24" s="2851"/>
      <c r="Z24" s="2851"/>
      <c r="AA24" s="2852" t="s">
        <v>786</v>
      </c>
      <c r="AB24" s="2852"/>
      <c r="AC24" s="2852"/>
      <c r="AD24" s="2852"/>
      <c r="AE24" s="2852"/>
      <c r="AF24" s="2852"/>
      <c r="AG24" s="2279"/>
      <c r="AH24" s="2279"/>
      <c r="AI24" s="2279"/>
      <c r="AJ24" s="2279"/>
      <c r="AK24" s="2279"/>
      <c r="AL24" s="2279"/>
      <c r="AM24" s="2279"/>
    </row>
    <row r="25" spans="1:39" ht="14.25" customHeight="1" thickTop="1" thickBot="1" x14ac:dyDescent="0.25">
      <c r="A25" s="2850" t="s">
        <v>784</v>
      </c>
      <c r="B25" s="2850"/>
      <c r="C25" s="2850"/>
      <c r="D25" s="2850"/>
      <c r="E25" s="2850"/>
      <c r="F25" s="2850"/>
      <c r="G25" s="2850"/>
      <c r="H25" s="2850"/>
      <c r="I25" s="2850"/>
      <c r="J25" s="2850"/>
      <c r="K25" s="2851" t="s">
        <v>812</v>
      </c>
      <c r="L25" s="2851"/>
      <c r="M25" s="2851"/>
      <c r="N25" s="2851"/>
      <c r="O25" s="2851" t="s">
        <v>786</v>
      </c>
      <c r="P25" s="2851"/>
      <c r="Q25" s="2851"/>
      <c r="R25" s="2851"/>
      <c r="S25" s="2851"/>
      <c r="T25" s="2851"/>
      <c r="U25" s="2851" t="s">
        <v>786</v>
      </c>
      <c r="V25" s="2851"/>
      <c r="W25" s="2851"/>
      <c r="X25" s="2851"/>
      <c r="Y25" s="2851"/>
      <c r="Z25" s="2851"/>
      <c r="AA25" s="2852" t="s">
        <v>786</v>
      </c>
      <c r="AB25" s="2852"/>
      <c r="AC25" s="2852"/>
      <c r="AD25" s="2852"/>
      <c r="AE25" s="2852"/>
      <c r="AF25" s="2852"/>
      <c r="AG25" s="2279"/>
      <c r="AH25" s="2279"/>
      <c r="AI25" s="2279"/>
      <c r="AJ25" s="2279"/>
      <c r="AK25" s="2279"/>
      <c r="AL25" s="2279"/>
      <c r="AM25" s="2279"/>
    </row>
    <row r="26" spans="1:39" ht="14.25" customHeight="1" thickTop="1" thickBot="1" x14ac:dyDescent="0.25">
      <c r="A26" s="2850" t="s">
        <v>787</v>
      </c>
      <c r="B26" s="2850"/>
      <c r="C26" s="2850"/>
      <c r="D26" s="2850"/>
      <c r="E26" s="2850"/>
      <c r="F26" s="2850"/>
      <c r="G26" s="2850"/>
      <c r="H26" s="2850"/>
      <c r="I26" s="2850"/>
      <c r="J26" s="2850"/>
      <c r="K26" s="2851" t="s">
        <v>813</v>
      </c>
      <c r="L26" s="2851"/>
      <c r="M26" s="2851"/>
      <c r="N26" s="2851"/>
      <c r="O26" s="2851" t="s">
        <v>786</v>
      </c>
      <c r="P26" s="2851"/>
      <c r="Q26" s="2851"/>
      <c r="R26" s="2851"/>
      <c r="S26" s="2851"/>
      <c r="T26" s="2851"/>
      <c r="U26" s="2851" t="s">
        <v>786</v>
      </c>
      <c r="V26" s="2851"/>
      <c r="W26" s="2851"/>
      <c r="X26" s="2851"/>
      <c r="Y26" s="2851"/>
      <c r="Z26" s="2851"/>
      <c r="AA26" s="2852" t="s">
        <v>786</v>
      </c>
      <c r="AB26" s="2852"/>
      <c r="AC26" s="2852"/>
      <c r="AD26" s="2852"/>
      <c r="AE26" s="2852"/>
      <c r="AF26" s="2852"/>
      <c r="AG26" s="2279"/>
      <c r="AH26" s="2279"/>
      <c r="AI26" s="2279"/>
      <c r="AJ26" s="2279"/>
      <c r="AK26" s="2279"/>
      <c r="AL26" s="2279"/>
      <c r="AM26" s="2279"/>
    </row>
    <row r="27" spans="1:39" ht="14.25" customHeight="1" thickTop="1" thickBot="1" x14ac:dyDescent="0.25">
      <c r="A27" s="2850" t="s">
        <v>789</v>
      </c>
      <c r="B27" s="2850"/>
      <c r="C27" s="2850"/>
      <c r="D27" s="2850"/>
      <c r="E27" s="2850"/>
      <c r="F27" s="2850"/>
      <c r="G27" s="2850"/>
      <c r="H27" s="2850"/>
      <c r="I27" s="2850"/>
      <c r="J27" s="2850"/>
      <c r="K27" s="2851" t="s">
        <v>814</v>
      </c>
      <c r="L27" s="2851"/>
      <c r="M27" s="2851"/>
      <c r="N27" s="2851"/>
      <c r="O27" s="2851" t="s">
        <v>786</v>
      </c>
      <c r="P27" s="2851"/>
      <c r="Q27" s="2851"/>
      <c r="R27" s="2851"/>
      <c r="S27" s="2851"/>
      <c r="T27" s="2851"/>
      <c r="U27" s="2851" t="s">
        <v>786</v>
      </c>
      <c r="V27" s="2851"/>
      <c r="W27" s="2851"/>
      <c r="X27" s="2851"/>
      <c r="Y27" s="2851"/>
      <c r="Z27" s="2851"/>
      <c r="AA27" s="2852" t="s">
        <v>786</v>
      </c>
      <c r="AB27" s="2852"/>
      <c r="AC27" s="2852"/>
      <c r="AD27" s="2852"/>
      <c r="AE27" s="2852"/>
      <c r="AF27" s="2852"/>
      <c r="AG27" s="2279"/>
      <c r="AH27" s="2279"/>
      <c r="AI27" s="2279"/>
      <c r="AJ27" s="2279"/>
      <c r="AK27" s="2279"/>
      <c r="AL27" s="2279"/>
      <c r="AM27" s="2279"/>
    </row>
    <row r="28" spans="1:39" ht="14.25" customHeight="1" thickTop="1" thickBot="1" x14ac:dyDescent="0.25">
      <c r="A28" s="2850" t="s">
        <v>791</v>
      </c>
      <c r="B28" s="2850"/>
      <c r="C28" s="2850"/>
      <c r="D28" s="2850"/>
      <c r="E28" s="2850"/>
      <c r="F28" s="2850"/>
      <c r="G28" s="2850"/>
      <c r="H28" s="2850"/>
      <c r="I28" s="2850"/>
      <c r="J28" s="2850"/>
      <c r="K28" s="2851" t="s">
        <v>815</v>
      </c>
      <c r="L28" s="2851"/>
      <c r="M28" s="2851"/>
      <c r="N28" s="2851"/>
      <c r="O28" s="2851" t="s">
        <v>786</v>
      </c>
      <c r="P28" s="2851"/>
      <c r="Q28" s="2851"/>
      <c r="R28" s="2851"/>
      <c r="S28" s="2851"/>
      <c r="T28" s="2851"/>
      <c r="U28" s="2851" t="s">
        <v>786</v>
      </c>
      <c r="V28" s="2851"/>
      <c r="W28" s="2851"/>
      <c r="X28" s="2851"/>
      <c r="Y28" s="2851"/>
      <c r="Z28" s="2851"/>
      <c r="AA28" s="2852" t="s">
        <v>786</v>
      </c>
      <c r="AB28" s="2852"/>
      <c r="AC28" s="2852"/>
      <c r="AD28" s="2852"/>
      <c r="AE28" s="2852"/>
      <c r="AF28" s="2852"/>
      <c r="AG28" s="2279"/>
      <c r="AH28" s="2279"/>
      <c r="AI28" s="2279"/>
      <c r="AJ28" s="2279"/>
      <c r="AK28" s="2279"/>
      <c r="AL28" s="2279"/>
      <c r="AM28" s="2279"/>
    </row>
    <row r="29" spans="1:39" ht="14.25" customHeight="1" thickTop="1" thickBot="1" x14ac:dyDescent="0.25">
      <c r="A29" s="2850" t="s">
        <v>816</v>
      </c>
      <c r="B29" s="2850"/>
      <c r="C29" s="2850"/>
      <c r="D29" s="2850"/>
      <c r="E29" s="2850"/>
      <c r="F29" s="2850"/>
      <c r="G29" s="2850"/>
      <c r="H29" s="2850"/>
      <c r="I29" s="2850"/>
      <c r="J29" s="2850"/>
      <c r="K29" s="2851" t="s">
        <v>817</v>
      </c>
      <c r="L29" s="2851"/>
      <c r="M29" s="2851"/>
      <c r="N29" s="2851"/>
      <c r="O29" s="2851" t="s">
        <v>808</v>
      </c>
      <c r="P29" s="2851"/>
      <c r="Q29" s="2851"/>
      <c r="R29" s="2851"/>
      <c r="S29" s="2851"/>
      <c r="T29" s="2851"/>
      <c r="U29" s="2851" t="s">
        <v>1245</v>
      </c>
      <c r="V29" s="2851"/>
      <c r="W29" s="2851"/>
      <c r="X29" s="2851"/>
      <c r="Y29" s="2851"/>
      <c r="Z29" s="2851"/>
      <c r="AA29" s="2852" t="s">
        <v>1246</v>
      </c>
      <c r="AB29" s="2852"/>
      <c r="AC29" s="2852"/>
      <c r="AD29" s="2852"/>
      <c r="AE29" s="2852"/>
      <c r="AF29" s="2852"/>
      <c r="AG29" s="2279"/>
      <c r="AH29" s="2279"/>
      <c r="AI29" s="2279"/>
      <c r="AJ29" s="2279"/>
      <c r="AK29" s="2279"/>
      <c r="AL29" s="2279"/>
      <c r="AM29" s="2279"/>
    </row>
    <row r="30" spans="1:39" ht="14.25" customHeight="1" thickTop="1" thickBot="1" x14ac:dyDescent="0.25">
      <c r="A30" s="2850" t="s">
        <v>784</v>
      </c>
      <c r="B30" s="2850"/>
      <c r="C30" s="2850"/>
      <c r="D30" s="2850"/>
      <c r="E30" s="2850"/>
      <c r="F30" s="2850"/>
      <c r="G30" s="2850"/>
      <c r="H30" s="2850"/>
      <c r="I30" s="2850"/>
      <c r="J30" s="2850"/>
      <c r="K30" s="2851" t="s">
        <v>818</v>
      </c>
      <c r="L30" s="2851"/>
      <c r="M30" s="2851"/>
      <c r="N30" s="2851"/>
      <c r="O30" s="2851" t="s">
        <v>786</v>
      </c>
      <c r="P30" s="2851"/>
      <c r="Q30" s="2851"/>
      <c r="R30" s="2851"/>
      <c r="S30" s="2851"/>
      <c r="T30" s="2851"/>
      <c r="U30" s="2851" t="s">
        <v>786</v>
      </c>
      <c r="V30" s="2851"/>
      <c r="W30" s="2851"/>
      <c r="X30" s="2851"/>
      <c r="Y30" s="2851"/>
      <c r="Z30" s="2851"/>
      <c r="AA30" s="2852" t="s">
        <v>786</v>
      </c>
      <c r="AB30" s="2852"/>
      <c r="AC30" s="2852"/>
      <c r="AD30" s="2852"/>
      <c r="AE30" s="2852"/>
      <c r="AF30" s="2852"/>
      <c r="AG30" s="2279"/>
      <c r="AH30" s="2279"/>
      <c r="AI30" s="2279"/>
      <c r="AJ30" s="2279"/>
      <c r="AK30" s="2279"/>
      <c r="AL30" s="2279"/>
      <c r="AM30" s="2279"/>
    </row>
    <row r="31" spans="1:39" ht="14.25" customHeight="1" thickTop="1" thickBot="1" x14ac:dyDescent="0.25">
      <c r="A31" s="2850" t="s">
        <v>787</v>
      </c>
      <c r="B31" s="2850"/>
      <c r="C31" s="2850"/>
      <c r="D31" s="2850"/>
      <c r="E31" s="2850"/>
      <c r="F31" s="2850"/>
      <c r="G31" s="2850"/>
      <c r="H31" s="2850"/>
      <c r="I31" s="2850"/>
      <c r="J31" s="2850"/>
      <c r="K31" s="2851" t="s">
        <v>819</v>
      </c>
      <c r="L31" s="2851"/>
      <c r="M31" s="2851"/>
      <c r="N31" s="2851"/>
      <c r="O31" s="2851" t="s">
        <v>786</v>
      </c>
      <c r="P31" s="2851"/>
      <c r="Q31" s="2851"/>
      <c r="R31" s="2851"/>
      <c r="S31" s="2851"/>
      <c r="T31" s="2851"/>
      <c r="U31" s="2851" t="s">
        <v>786</v>
      </c>
      <c r="V31" s="2851"/>
      <c r="W31" s="2851"/>
      <c r="X31" s="2851"/>
      <c r="Y31" s="2851"/>
      <c r="Z31" s="2851"/>
      <c r="AA31" s="2852" t="s">
        <v>786</v>
      </c>
      <c r="AB31" s="2852"/>
      <c r="AC31" s="2852"/>
      <c r="AD31" s="2852"/>
      <c r="AE31" s="2852"/>
      <c r="AF31" s="2852"/>
      <c r="AG31" s="2279"/>
      <c r="AH31" s="2279"/>
      <c r="AI31" s="2279"/>
      <c r="AJ31" s="2279"/>
      <c r="AK31" s="2279"/>
      <c r="AL31" s="2279"/>
      <c r="AM31" s="2279"/>
    </row>
    <row r="32" spans="1:39" ht="14.25" customHeight="1" thickTop="1" thickBot="1" x14ac:dyDescent="0.25">
      <c r="A32" s="2850" t="s">
        <v>789</v>
      </c>
      <c r="B32" s="2850"/>
      <c r="C32" s="2850"/>
      <c r="D32" s="2850"/>
      <c r="E32" s="2850"/>
      <c r="F32" s="2850"/>
      <c r="G32" s="2850"/>
      <c r="H32" s="2850"/>
      <c r="I32" s="2850"/>
      <c r="J32" s="2850"/>
      <c r="K32" s="2851" t="s">
        <v>820</v>
      </c>
      <c r="L32" s="2851"/>
      <c r="M32" s="2851"/>
      <c r="N32" s="2851"/>
      <c r="O32" s="2851" t="s">
        <v>786</v>
      </c>
      <c r="P32" s="2851"/>
      <c r="Q32" s="2851"/>
      <c r="R32" s="2851"/>
      <c r="S32" s="2851"/>
      <c r="T32" s="2851"/>
      <c r="U32" s="2851" t="s">
        <v>786</v>
      </c>
      <c r="V32" s="2851"/>
      <c r="W32" s="2851"/>
      <c r="X32" s="2851"/>
      <c r="Y32" s="2851"/>
      <c r="Z32" s="2851"/>
      <c r="AA32" s="2852" t="s">
        <v>786</v>
      </c>
      <c r="AB32" s="2852"/>
      <c r="AC32" s="2852"/>
      <c r="AD32" s="2852"/>
      <c r="AE32" s="2852"/>
      <c r="AF32" s="2852"/>
      <c r="AG32" s="2279"/>
      <c r="AH32" s="2279"/>
      <c r="AI32" s="2279"/>
      <c r="AJ32" s="2279"/>
      <c r="AK32" s="2279"/>
      <c r="AL32" s="2279"/>
      <c r="AM32" s="2279"/>
    </row>
    <row r="33" spans="1:39" ht="14.25" customHeight="1" thickTop="1" thickBot="1" x14ac:dyDescent="0.25">
      <c r="A33" s="2850" t="s">
        <v>791</v>
      </c>
      <c r="B33" s="2850"/>
      <c r="C33" s="2850"/>
      <c r="D33" s="2850"/>
      <c r="E33" s="2850"/>
      <c r="F33" s="2850"/>
      <c r="G33" s="2850"/>
      <c r="H33" s="2850"/>
      <c r="I33" s="2850"/>
      <c r="J33" s="2850"/>
      <c r="K33" s="2851" t="s">
        <v>821</v>
      </c>
      <c r="L33" s="2851"/>
      <c r="M33" s="2851"/>
      <c r="N33" s="2851"/>
      <c r="O33" s="2851" t="s">
        <v>808</v>
      </c>
      <c r="P33" s="2851"/>
      <c r="Q33" s="2851"/>
      <c r="R33" s="2851"/>
      <c r="S33" s="2851"/>
      <c r="T33" s="2851"/>
      <c r="U33" s="2851" t="s">
        <v>1245</v>
      </c>
      <c r="V33" s="2851"/>
      <c r="W33" s="2851"/>
      <c r="X33" s="2851"/>
      <c r="Y33" s="2851"/>
      <c r="Z33" s="2851"/>
      <c r="AA33" s="2852" t="s">
        <v>1246</v>
      </c>
      <c r="AB33" s="2852"/>
      <c r="AC33" s="2852"/>
      <c r="AD33" s="2852"/>
      <c r="AE33" s="2852"/>
      <c r="AF33" s="2852"/>
      <c r="AG33" s="2279"/>
      <c r="AH33" s="2279"/>
      <c r="AI33" s="2279"/>
      <c r="AJ33" s="2279"/>
      <c r="AK33" s="2279"/>
      <c r="AL33" s="2279"/>
      <c r="AM33" s="2279"/>
    </row>
    <row r="34" spans="1:39" ht="14.25" customHeight="1" thickTop="1" thickBot="1" x14ac:dyDescent="0.25">
      <c r="A34" s="2850" t="s">
        <v>822</v>
      </c>
      <c r="B34" s="2850"/>
      <c r="C34" s="2850"/>
      <c r="D34" s="2850"/>
      <c r="E34" s="2850"/>
      <c r="F34" s="2850"/>
      <c r="G34" s="2850"/>
      <c r="H34" s="2850"/>
      <c r="I34" s="2850"/>
      <c r="J34" s="2850"/>
      <c r="K34" s="2851" t="s">
        <v>823</v>
      </c>
      <c r="L34" s="2851"/>
      <c r="M34" s="2851"/>
      <c r="N34" s="2851"/>
      <c r="O34" s="2851" t="s">
        <v>786</v>
      </c>
      <c r="P34" s="2851"/>
      <c r="Q34" s="2851"/>
      <c r="R34" s="2851"/>
      <c r="S34" s="2851"/>
      <c r="T34" s="2851"/>
      <c r="U34" s="2851" t="s">
        <v>786</v>
      </c>
      <c r="V34" s="2851"/>
      <c r="W34" s="2851"/>
      <c r="X34" s="2851"/>
      <c r="Y34" s="2851"/>
      <c r="Z34" s="2851"/>
      <c r="AA34" s="2852" t="s">
        <v>786</v>
      </c>
      <c r="AB34" s="2852"/>
      <c r="AC34" s="2852"/>
      <c r="AD34" s="2852"/>
      <c r="AE34" s="2852"/>
      <c r="AF34" s="2852"/>
      <c r="AG34" s="2279"/>
      <c r="AH34" s="2279"/>
      <c r="AI34" s="2279"/>
      <c r="AJ34" s="2279"/>
      <c r="AK34" s="2279"/>
      <c r="AL34" s="2279"/>
      <c r="AM34" s="2279"/>
    </row>
    <row r="35" spans="1:39" ht="14.25" customHeight="1" thickTop="1" thickBot="1" x14ac:dyDescent="0.25">
      <c r="A35" s="2850" t="s">
        <v>784</v>
      </c>
      <c r="B35" s="2850"/>
      <c r="C35" s="2850"/>
      <c r="D35" s="2850"/>
      <c r="E35" s="2850"/>
      <c r="F35" s="2850"/>
      <c r="G35" s="2850"/>
      <c r="H35" s="2850"/>
      <c r="I35" s="2850"/>
      <c r="J35" s="2850"/>
      <c r="K35" s="2851" t="s">
        <v>824</v>
      </c>
      <c r="L35" s="2851"/>
      <c r="M35" s="2851"/>
      <c r="N35" s="2851"/>
      <c r="O35" s="2851" t="s">
        <v>786</v>
      </c>
      <c r="P35" s="2851"/>
      <c r="Q35" s="2851"/>
      <c r="R35" s="2851"/>
      <c r="S35" s="2851"/>
      <c r="T35" s="2851"/>
      <c r="U35" s="2851" t="s">
        <v>786</v>
      </c>
      <c r="V35" s="2851"/>
      <c r="W35" s="2851"/>
      <c r="X35" s="2851"/>
      <c r="Y35" s="2851"/>
      <c r="Z35" s="2851"/>
      <c r="AA35" s="2852" t="s">
        <v>786</v>
      </c>
      <c r="AB35" s="2852"/>
      <c r="AC35" s="2852"/>
      <c r="AD35" s="2852"/>
      <c r="AE35" s="2852"/>
      <c r="AF35" s="2852"/>
      <c r="AG35" s="2279"/>
      <c r="AH35" s="2279"/>
      <c r="AI35" s="2279"/>
      <c r="AJ35" s="2279"/>
      <c r="AK35" s="2279"/>
      <c r="AL35" s="2279"/>
      <c r="AM35" s="2279"/>
    </row>
    <row r="36" spans="1:39" ht="14.25" customHeight="1" thickTop="1" thickBot="1" x14ac:dyDescent="0.25">
      <c r="A36" s="2850" t="s">
        <v>787</v>
      </c>
      <c r="B36" s="2850"/>
      <c r="C36" s="2850"/>
      <c r="D36" s="2850"/>
      <c r="E36" s="2850"/>
      <c r="F36" s="2850"/>
      <c r="G36" s="2850"/>
      <c r="H36" s="2850"/>
      <c r="I36" s="2850"/>
      <c r="J36" s="2850"/>
      <c r="K36" s="2851" t="s">
        <v>825</v>
      </c>
      <c r="L36" s="2851"/>
      <c r="M36" s="2851"/>
      <c r="N36" s="2851"/>
      <c r="O36" s="2851" t="s">
        <v>786</v>
      </c>
      <c r="P36" s="2851"/>
      <c r="Q36" s="2851"/>
      <c r="R36" s="2851"/>
      <c r="S36" s="2851"/>
      <c r="T36" s="2851"/>
      <c r="U36" s="2851" t="s">
        <v>786</v>
      </c>
      <c r="V36" s="2851"/>
      <c r="W36" s="2851"/>
      <c r="X36" s="2851"/>
      <c r="Y36" s="2851"/>
      <c r="Z36" s="2851"/>
      <c r="AA36" s="2852" t="s">
        <v>786</v>
      </c>
      <c r="AB36" s="2852"/>
      <c r="AC36" s="2852"/>
      <c r="AD36" s="2852"/>
      <c r="AE36" s="2852"/>
      <c r="AF36" s="2852"/>
      <c r="AG36" s="2279"/>
      <c r="AH36" s="2279"/>
      <c r="AI36" s="2279"/>
      <c r="AJ36" s="2279"/>
      <c r="AK36" s="2279"/>
      <c r="AL36" s="2279"/>
      <c r="AM36" s="2279"/>
    </row>
    <row r="37" spans="1:39" ht="14.25" customHeight="1" thickTop="1" thickBot="1" x14ac:dyDescent="0.25">
      <c r="A37" s="2850" t="s">
        <v>789</v>
      </c>
      <c r="B37" s="2850"/>
      <c r="C37" s="2850"/>
      <c r="D37" s="2850"/>
      <c r="E37" s="2850"/>
      <c r="F37" s="2850"/>
      <c r="G37" s="2850"/>
      <c r="H37" s="2850"/>
      <c r="I37" s="2850"/>
      <c r="J37" s="2850"/>
      <c r="K37" s="2851" t="s">
        <v>826</v>
      </c>
      <c r="L37" s="2851"/>
      <c r="M37" s="2851"/>
      <c r="N37" s="2851"/>
      <c r="O37" s="2851" t="s">
        <v>786</v>
      </c>
      <c r="P37" s="2851"/>
      <c r="Q37" s="2851"/>
      <c r="R37" s="2851"/>
      <c r="S37" s="2851"/>
      <c r="T37" s="2851"/>
      <c r="U37" s="2851" t="s">
        <v>786</v>
      </c>
      <c r="V37" s="2851"/>
      <c r="W37" s="2851"/>
      <c r="X37" s="2851"/>
      <c r="Y37" s="2851"/>
      <c r="Z37" s="2851"/>
      <c r="AA37" s="2852" t="s">
        <v>786</v>
      </c>
      <c r="AB37" s="2852"/>
      <c r="AC37" s="2852"/>
      <c r="AD37" s="2852"/>
      <c r="AE37" s="2852"/>
      <c r="AF37" s="2852"/>
      <c r="AG37" s="2279"/>
      <c r="AH37" s="2279"/>
      <c r="AI37" s="2279"/>
      <c r="AJ37" s="2279"/>
      <c r="AK37" s="2279"/>
      <c r="AL37" s="2279"/>
      <c r="AM37" s="2279"/>
    </row>
    <row r="38" spans="1:39" ht="14.25" customHeight="1" thickTop="1" thickBot="1" x14ac:dyDescent="0.25">
      <c r="A38" s="2850" t="s">
        <v>791</v>
      </c>
      <c r="B38" s="2850"/>
      <c r="C38" s="2850"/>
      <c r="D38" s="2850"/>
      <c r="E38" s="2850"/>
      <c r="F38" s="2850"/>
      <c r="G38" s="2850"/>
      <c r="H38" s="2850"/>
      <c r="I38" s="2850"/>
      <c r="J38" s="2850"/>
      <c r="K38" s="2851" t="s">
        <v>827</v>
      </c>
      <c r="L38" s="2851"/>
      <c r="M38" s="2851"/>
      <c r="N38" s="2851"/>
      <c r="O38" s="2851" t="s">
        <v>786</v>
      </c>
      <c r="P38" s="2851"/>
      <c r="Q38" s="2851"/>
      <c r="R38" s="2851"/>
      <c r="S38" s="2851"/>
      <c r="T38" s="2851"/>
      <c r="U38" s="2851" t="s">
        <v>786</v>
      </c>
      <c r="V38" s="2851"/>
      <c r="W38" s="2851"/>
      <c r="X38" s="2851"/>
      <c r="Y38" s="2851"/>
      <c r="Z38" s="2851"/>
      <c r="AA38" s="2852" t="s">
        <v>786</v>
      </c>
      <c r="AB38" s="2852"/>
      <c r="AC38" s="2852"/>
      <c r="AD38" s="2852"/>
      <c r="AE38" s="2852"/>
      <c r="AF38" s="2852"/>
      <c r="AG38" s="2279"/>
      <c r="AH38" s="2279"/>
      <c r="AI38" s="2279"/>
      <c r="AJ38" s="2279"/>
      <c r="AK38" s="2279"/>
      <c r="AL38" s="2279"/>
      <c r="AM38" s="2279"/>
    </row>
    <row r="39" spans="1:39" ht="14.25" customHeight="1" thickTop="1" thickBot="1" x14ac:dyDescent="0.25">
      <c r="A39" s="2850" t="s">
        <v>828</v>
      </c>
      <c r="B39" s="2850"/>
      <c r="C39" s="2850"/>
      <c r="D39" s="2850"/>
      <c r="E39" s="2850"/>
      <c r="F39" s="2850"/>
      <c r="G39" s="2850"/>
      <c r="H39" s="2850"/>
      <c r="I39" s="2850"/>
      <c r="J39" s="2850"/>
      <c r="K39" s="2851" t="s">
        <v>829</v>
      </c>
      <c r="L39" s="2851"/>
      <c r="M39" s="2851"/>
      <c r="N39" s="2851"/>
      <c r="O39" s="2851" t="s">
        <v>786</v>
      </c>
      <c r="P39" s="2851"/>
      <c r="Q39" s="2851"/>
      <c r="R39" s="2851"/>
      <c r="S39" s="2851"/>
      <c r="T39" s="2851"/>
      <c r="U39" s="2851" t="s">
        <v>786</v>
      </c>
      <c r="V39" s="2851"/>
      <c r="W39" s="2851"/>
      <c r="X39" s="2851"/>
      <c r="Y39" s="2851"/>
      <c r="Z39" s="2851"/>
      <c r="AA39" s="2852" t="s">
        <v>786</v>
      </c>
      <c r="AB39" s="2852"/>
      <c r="AC39" s="2852"/>
      <c r="AD39" s="2852"/>
      <c r="AE39" s="2852"/>
      <c r="AF39" s="2852"/>
      <c r="AG39" s="2279"/>
      <c r="AH39" s="2279"/>
      <c r="AI39" s="2279"/>
      <c r="AJ39" s="2279"/>
      <c r="AK39" s="2279"/>
      <c r="AL39" s="2279"/>
      <c r="AM39" s="2279"/>
    </row>
    <row r="40" spans="1:39" ht="14.25" customHeight="1" thickTop="1" thickBot="1" x14ac:dyDescent="0.25">
      <c r="A40" s="2850" t="s">
        <v>784</v>
      </c>
      <c r="B40" s="2850"/>
      <c r="C40" s="2850"/>
      <c r="D40" s="2850"/>
      <c r="E40" s="2850"/>
      <c r="F40" s="2850"/>
      <c r="G40" s="2850"/>
      <c r="H40" s="2850"/>
      <c r="I40" s="2850"/>
      <c r="J40" s="2850"/>
      <c r="K40" s="2851" t="s">
        <v>830</v>
      </c>
      <c r="L40" s="2851"/>
      <c r="M40" s="2851"/>
      <c r="N40" s="2851"/>
      <c r="O40" s="2851" t="s">
        <v>786</v>
      </c>
      <c r="P40" s="2851"/>
      <c r="Q40" s="2851"/>
      <c r="R40" s="2851"/>
      <c r="S40" s="2851"/>
      <c r="T40" s="2851"/>
      <c r="U40" s="2851" t="s">
        <v>786</v>
      </c>
      <c r="V40" s="2851"/>
      <c r="W40" s="2851"/>
      <c r="X40" s="2851"/>
      <c r="Y40" s="2851"/>
      <c r="Z40" s="2851"/>
      <c r="AA40" s="2852" t="s">
        <v>786</v>
      </c>
      <c r="AB40" s="2852"/>
      <c r="AC40" s="2852"/>
      <c r="AD40" s="2852"/>
      <c r="AE40" s="2852"/>
      <c r="AF40" s="2852"/>
      <c r="AG40" s="2279"/>
      <c r="AH40" s="2279"/>
      <c r="AI40" s="2279"/>
      <c r="AJ40" s="2279"/>
      <c r="AK40" s="2279"/>
      <c r="AL40" s="2279"/>
      <c r="AM40" s="2279"/>
    </row>
    <row r="41" spans="1:39" ht="14.25" customHeight="1" thickTop="1" thickBot="1" x14ac:dyDescent="0.25">
      <c r="A41" s="2850" t="s">
        <v>787</v>
      </c>
      <c r="B41" s="2850"/>
      <c r="C41" s="2850"/>
      <c r="D41" s="2850"/>
      <c r="E41" s="2850"/>
      <c r="F41" s="2850"/>
      <c r="G41" s="2850"/>
      <c r="H41" s="2850"/>
      <c r="I41" s="2850"/>
      <c r="J41" s="2850"/>
      <c r="K41" s="2851" t="s">
        <v>831</v>
      </c>
      <c r="L41" s="2851"/>
      <c r="M41" s="2851"/>
      <c r="N41" s="2851"/>
      <c r="O41" s="2851" t="s">
        <v>786</v>
      </c>
      <c r="P41" s="2851"/>
      <c r="Q41" s="2851"/>
      <c r="R41" s="2851"/>
      <c r="S41" s="2851"/>
      <c r="T41" s="2851"/>
      <c r="U41" s="2851" t="s">
        <v>786</v>
      </c>
      <c r="V41" s="2851"/>
      <c r="W41" s="2851"/>
      <c r="X41" s="2851"/>
      <c r="Y41" s="2851"/>
      <c r="Z41" s="2851"/>
      <c r="AA41" s="2852" t="s">
        <v>786</v>
      </c>
      <c r="AB41" s="2852"/>
      <c r="AC41" s="2852"/>
      <c r="AD41" s="2852"/>
      <c r="AE41" s="2852"/>
      <c r="AF41" s="2852"/>
      <c r="AG41" s="2279"/>
      <c r="AH41" s="2279"/>
      <c r="AI41" s="2279"/>
      <c r="AJ41" s="2279"/>
      <c r="AK41" s="2279"/>
      <c r="AL41" s="2279"/>
      <c r="AM41" s="2279"/>
    </row>
    <row r="42" spans="1:39" ht="14.25" customHeight="1" thickTop="1" thickBot="1" x14ac:dyDescent="0.25">
      <c r="A42" s="2850" t="s">
        <v>789</v>
      </c>
      <c r="B42" s="2850"/>
      <c r="C42" s="2850"/>
      <c r="D42" s="2850"/>
      <c r="E42" s="2850"/>
      <c r="F42" s="2850"/>
      <c r="G42" s="2850"/>
      <c r="H42" s="2850"/>
      <c r="I42" s="2850"/>
      <c r="J42" s="2850"/>
      <c r="K42" s="2851" t="s">
        <v>832</v>
      </c>
      <c r="L42" s="2851"/>
      <c r="M42" s="2851"/>
      <c r="N42" s="2851"/>
      <c r="O42" s="2851" t="s">
        <v>786</v>
      </c>
      <c r="P42" s="2851"/>
      <c r="Q42" s="2851"/>
      <c r="R42" s="2851"/>
      <c r="S42" s="2851"/>
      <c r="T42" s="2851"/>
      <c r="U42" s="2851" t="s">
        <v>786</v>
      </c>
      <c r="V42" s="2851"/>
      <c r="W42" s="2851"/>
      <c r="X42" s="2851"/>
      <c r="Y42" s="2851"/>
      <c r="Z42" s="2851"/>
      <c r="AA42" s="2852" t="s">
        <v>786</v>
      </c>
      <c r="AB42" s="2852"/>
      <c r="AC42" s="2852"/>
      <c r="AD42" s="2852"/>
      <c r="AE42" s="2852"/>
      <c r="AF42" s="2852"/>
      <c r="AG42" s="2279"/>
      <c r="AH42" s="2279"/>
      <c r="AI42" s="2279"/>
      <c r="AJ42" s="2279"/>
      <c r="AK42" s="2279"/>
      <c r="AL42" s="2279"/>
      <c r="AM42" s="2279"/>
    </row>
    <row r="43" spans="1:39" ht="14.25" customHeight="1" thickTop="1" thickBot="1" x14ac:dyDescent="0.25">
      <c r="A43" s="2850" t="s">
        <v>791</v>
      </c>
      <c r="B43" s="2850"/>
      <c r="C43" s="2850"/>
      <c r="D43" s="2850"/>
      <c r="E43" s="2850"/>
      <c r="F43" s="2850"/>
      <c r="G43" s="2850"/>
      <c r="H43" s="2850"/>
      <c r="I43" s="2850"/>
      <c r="J43" s="2850"/>
      <c r="K43" s="2851" t="s">
        <v>833</v>
      </c>
      <c r="L43" s="2851"/>
      <c r="M43" s="2851"/>
      <c r="N43" s="2851"/>
      <c r="O43" s="2851" t="s">
        <v>786</v>
      </c>
      <c r="P43" s="2851"/>
      <c r="Q43" s="2851"/>
      <c r="R43" s="2851"/>
      <c r="S43" s="2851"/>
      <c r="T43" s="2851"/>
      <c r="U43" s="2851" t="s">
        <v>786</v>
      </c>
      <c r="V43" s="2851"/>
      <c r="W43" s="2851"/>
      <c r="X43" s="2851"/>
      <c r="Y43" s="2851"/>
      <c r="Z43" s="2851"/>
      <c r="AA43" s="2852" t="s">
        <v>786</v>
      </c>
      <c r="AB43" s="2852"/>
      <c r="AC43" s="2852"/>
      <c r="AD43" s="2852"/>
      <c r="AE43" s="2852"/>
      <c r="AF43" s="2852"/>
      <c r="AG43" s="2279"/>
      <c r="AH43" s="2279"/>
      <c r="AI43" s="2279"/>
      <c r="AJ43" s="2279"/>
      <c r="AK43" s="2279"/>
      <c r="AL43" s="2279"/>
      <c r="AM43" s="2279"/>
    </row>
    <row r="44" spans="1:39" ht="14.25" customHeight="1" thickTop="1" thickBot="1" x14ac:dyDescent="0.25">
      <c r="A44" s="2850" t="s">
        <v>834</v>
      </c>
      <c r="B44" s="2850"/>
      <c r="C44" s="2850"/>
      <c r="D44" s="2850"/>
      <c r="E44" s="2850"/>
      <c r="F44" s="2850"/>
      <c r="G44" s="2850"/>
      <c r="H44" s="2850"/>
      <c r="I44" s="2850"/>
      <c r="J44" s="2850"/>
      <c r="K44" s="2851" t="s">
        <v>835</v>
      </c>
      <c r="L44" s="2851"/>
      <c r="M44" s="2851"/>
      <c r="N44" s="2851"/>
      <c r="O44" s="2851" t="s">
        <v>786</v>
      </c>
      <c r="P44" s="2851"/>
      <c r="Q44" s="2851"/>
      <c r="R44" s="2851"/>
      <c r="S44" s="2851"/>
      <c r="T44" s="2851"/>
      <c r="U44" s="2851" t="s">
        <v>786</v>
      </c>
      <c r="V44" s="2851"/>
      <c r="W44" s="2851"/>
      <c r="X44" s="2851"/>
      <c r="Y44" s="2851"/>
      <c r="Z44" s="2851"/>
      <c r="AA44" s="2852" t="s">
        <v>786</v>
      </c>
      <c r="AB44" s="2852"/>
      <c r="AC44" s="2852"/>
      <c r="AD44" s="2852"/>
      <c r="AE44" s="2852"/>
      <c r="AF44" s="2852"/>
      <c r="AG44" s="2279"/>
      <c r="AH44" s="2279"/>
      <c r="AI44" s="2279"/>
      <c r="AJ44" s="2279"/>
      <c r="AK44" s="2279"/>
      <c r="AL44" s="2279"/>
      <c r="AM44" s="2279"/>
    </row>
    <row r="45" spans="1:39" ht="14.25" customHeight="1" thickTop="1" thickBot="1" x14ac:dyDescent="0.25">
      <c r="A45" s="2850" t="s">
        <v>784</v>
      </c>
      <c r="B45" s="2850"/>
      <c r="C45" s="2850"/>
      <c r="D45" s="2850"/>
      <c r="E45" s="2850"/>
      <c r="F45" s="2850"/>
      <c r="G45" s="2850"/>
      <c r="H45" s="2850"/>
      <c r="I45" s="2850"/>
      <c r="J45" s="2850"/>
      <c r="K45" s="2851" t="s">
        <v>836</v>
      </c>
      <c r="L45" s="2851"/>
      <c r="M45" s="2851"/>
      <c r="N45" s="2851"/>
      <c r="O45" s="2851" t="s">
        <v>786</v>
      </c>
      <c r="P45" s="2851"/>
      <c r="Q45" s="2851"/>
      <c r="R45" s="2851"/>
      <c r="S45" s="2851"/>
      <c r="T45" s="2851"/>
      <c r="U45" s="2851" t="s">
        <v>786</v>
      </c>
      <c r="V45" s="2851"/>
      <c r="W45" s="2851"/>
      <c r="X45" s="2851"/>
      <c r="Y45" s="2851"/>
      <c r="Z45" s="2851"/>
      <c r="AA45" s="2852" t="s">
        <v>786</v>
      </c>
      <c r="AB45" s="2852"/>
      <c r="AC45" s="2852"/>
      <c r="AD45" s="2852"/>
      <c r="AE45" s="2852"/>
      <c r="AF45" s="2852"/>
      <c r="AG45" s="2279"/>
      <c r="AH45" s="2279"/>
      <c r="AI45" s="2279"/>
      <c r="AJ45" s="2279"/>
      <c r="AK45" s="2279"/>
      <c r="AL45" s="2279"/>
      <c r="AM45" s="2279"/>
    </row>
    <row r="46" spans="1:39" ht="14.25" customHeight="1" thickTop="1" thickBot="1" x14ac:dyDescent="0.25">
      <c r="A46" s="2850" t="s">
        <v>787</v>
      </c>
      <c r="B46" s="2850"/>
      <c r="C46" s="2850"/>
      <c r="D46" s="2850"/>
      <c r="E46" s="2850"/>
      <c r="F46" s="2850"/>
      <c r="G46" s="2850"/>
      <c r="H46" s="2850"/>
      <c r="I46" s="2850"/>
      <c r="J46" s="2850"/>
      <c r="K46" s="2851" t="s">
        <v>837</v>
      </c>
      <c r="L46" s="2851"/>
      <c r="M46" s="2851"/>
      <c r="N46" s="2851"/>
      <c r="O46" s="2851" t="s">
        <v>786</v>
      </c>
      <c r="P46" s="2851"/>
      <c r="Q46" s="2851"/>
      <c r="R46" s="2851"/>
      <c r="S46" s="2851"/>
      <c r="T46" s="2851"/>
      <c r="U46" s="2851" t="s">
        <v>786</v>
      </c>
      <c r="V46" s="2851"/>
      <c r="W46" s="2851"/>
      <c r="X46" s="2851"/>
      <c r="Y46" s="2851"/>
      <c r="Z46" s="2851"/>
      <c r="AA46" s="2852" t="s">
        <v>786</v>
      </c>
      <c r="AB46" s="2852"/>
      <c r="AC46" s="2852"/>
      <c r="AD46" s="2852"/>
      <c r="AE46" s="2852"/>
      <c r="AF46" s="2852"/>
      <c r="AG46" s="2279"/>
      <c r="AH46" s="2279"/>
      <c r="AI46" s="2279"/>
      <c r="AJ46" s="2279"/>
      <c r="AK46" s="2279"/>
      <c r="AL46" s="2279"/>
      <c r="AM46" s="2279"/>
    </row>
    <row r="47" spans="1:39" ht="14.25" customHeight="1" thickTop="1" thickBot="1" x14ac:dyDescent="0.25">
      <c r="A47" s="2850" t="s">
        <v>789</v>
      </c>
      <c r="B47" s="2850"/>
      <c r="C47" s="2850"/>
      <c r="D47" s="2850"/>
      <c r="E47" s="2850"/>
      <c r="F47" s="2850"/>
      <c r="G47" s="2850"/>
      <c r="H47" s="2850"/>
      <c r="I47" s="2850"/>
      <c r="J47" s="2850"/>
      <c r="K47" s="2851" t="s">
        <v>838</v>
      </c>
      <c r="L47" s="2851"/>
      <c r="M47" s="2851"/>
      <c r="N47" s="2851"/>
      <c r="O47" s="2851" t="s">
        <v>786</v>
      </c>
      <c r="P47" s="2851"/>
      <c r="Q47" s="2851"/>
      <c r="R47" s="2851"/>
      <c r="S47" s="2851"/>
      <c r="T47" s="2851"/>
      <c r="U47" s="2851" t="s">
        <v>786</v>
      </c>
      <c r="V47" s="2851"/>
      <c r="W47" s="2851"/>
      <c r="X47" s="2851"/>
      <c r="Y47" s="2851"/>
      <c r="Z47" s="2851"/>
      <c r="AA47" s="2852" t="s">
        <v>786</v>
      </c>
      <c r="AB47" s="2852"/>
      <c r="AC47" s="2852"/>
      <c r="AD47" s="2852"/>
      <c r="AE47" s="2852"/>
      <c r="AF47" s="2852"/>
      <c r="AG47" s="2279"/>
      <c r="AH47" s="2279"/>
      <c r="AI47" s="2279"/>
      <c r="AJ47" s="2279"/>
      <c r="AK47" s="2279"/>
      <c r="AL47" s="2279"/>
      <c r="AM47" s="2279"/>
    </row>
    <row r="48" spans="1:39" ht="14.25" customHeight="1" thickTop="1" thickBot="1" x14ac:dyDescent="0.25">
      <c r="A48" s="2850" t="s">
        <v>791</v>
      </c>
      <c r="B48" s="2850"/>
      <c r="C48" s="2850"/>
      <c r="D48" s="2850"/>
      <c r="E48" s="2850"/>
      <c r="F48" s="2850"/>
      <c r="G48" s="2850"/>
      <c r="H48" s="2850"/>
      <c r="I48" s="2850"/>
      <c r="J48" s="2850"/>
      <c r="K48" s="2851" t="s">
        <v>839</v>
      </c>
      <c r="L48" s="2851"/>
      <c r="M48" s="2851"/>
      <c r="N48" s="2851"/>
      <c r="O48" s="2851" t="s">
        <v>786</v>
      </c>
      <c r="P48" s="2851"/>
      <c r="Q48" s="2851"/>
      <c r="R48" s="2851"/>
      <c r="S48" s="2851"/>
      <c r="T48" s="2851"/>
      <c r="U48" s="2851" t="s">
        <v>786</v>
      </c>
      <c r="V48" s="2851"/>
      <c r="W48" s="2851"/>
      <c r="X48" s="2851"/>
      <c r="Y48" s="2851"/>
      <c r="Z48" s="2851"/>
      <c r="AA48" s="2852" t="s">
        <v>786</v>
      </c>
      <c r="AB48" s="2852"/>
      <c r="AC48" s="2852"/>
      <c r="AD48" s="2852"/>
      <c r="AE48" s="2852"/>
      <c r="AF48" s="2852"/>
      <c r="AG48" s="2279"/>
      <c r="AH48" s="2279"/>
      <c r="AI48" s="2279"/>
      <c r="AJ48" s="2279"/>
      <c r="AK48" s="2279"/>
      <c r="AL48" s="2279"/>
      <c r="AM48" s="2279"/>
    </row>
    <row r="49" spans="1:39" ht="14.25" customHeight="1" thickTop="1" thickBot="1" x14ac:dyDescent="0.25">
      <c r="A49" s="2850" t="s">
        <v>840</v>
      </c>
      <c r="B49" s="2850"/>
      <c r="C49" s="2850"/>
      <c r="D49" s="2850"/>
      <c r="E49" s="2850"/>
      <c r="F49" s="2850"/>
      <c r="G49" s="2850"/>
      <c r="H49" s="2850"/>
      <c r="I49" s="2850"/>
      <c r="J49" s="2850"/>
      <c r="K49" s="2851" t="s">
        <v>841</v>
      </c>
      <c r="L49" s="2851"/>
      <c r="M49" s="2851"/>
      <c r="N49" s="2851"/>
      <c r="O49" s="2851" t="s">
        <v>786</v>
      </c>
      <c r="P49" s="2851"/>
      <c r="Q49" s="2851"/>
      <c r="R49" s="2851"/>
      <c r="S49" s="2851"/>
      <c r="T49" s="2851"/>
      <c r="U49" s="2851" t="s">
        <v>786</v>
      </c>
      <c r="V49" s="2851"/>
      <c r="W49" s="2851"/>
      <c r="X49" s="2851"/>
      <c r="Y49" s="2851"/>
      <c r="Z49" s="2851"/>
      <c r="AA49" s="2852" t="s">
        <v>786</v>
      </c>
      <c r="AB49" s="2852"/>
      <c r="AC49" s="2852"/>
      <c r="AD49" s="2852"/>
      <c r="AE49" s="2852"/>
      <c r="AF49" s="2852"/>
      <c r="AG49" s="2279"/>
      <c r="AH49" s="2279"/>
      <c r="AI49" s="2279"/>
      <c r="AJ49" s="2279"/>
      <c r="AK49" s="2279"/>
      <c r="AL49" s="2279"/>
      <c r="AM49" s="2279"/>
    </row>
    <row r="50" spans="1:39" ht="14.25" customHeight="1" thickTop="1" thickBot="1" x14ac:dyDescent="0.25">
      <c r="A50" s="2850" t="s">
        <v>842</v>
      </c>
      <c r="B50" s="2850"/>
      <c r="C50" s="2850"/>
      <c r="D50" s="2850"/>
      <c r="E50" s="2850"/>
      <c r="F50" s="2850"/>
      <c r="G50" s="2850"/>
      <c r="H50" s="2850"/>
      <c r="I50" s="2850"/>
      <c r="J50" s="2850"/>
      <c r="K50" s="2851" t="s">
        <v>843</v>
      </c>
      <c r="L50" s="2851"/>
      <c r="M50" s="2851"/>
      <c r="N50" s="2851"/>
      <c r="O50" s="2851" t="s">
        <v>786</v>
      </c>
      <c r="P50" s="2851"/>
      <c r="Q50" s="2851"/>
      <c r="R50" s="2851"/>
      <c r="S50" s="2851"/>
      <c r="T50" s="2851"/>
      <c r="U50" s="2851" t="s">
        <v>786</v>
      </c>
      <c r="V50" s="2851"/>
      <c r="W50" s="2851"/>
      <c r="X50" s="2851"/>
      <c r="Y50" s="2851"/>
      <c r="Z50" s="2851"/>
      <c r="AA50" s="2852" t="s">
        <v>786</v>
      </c>
      <c r="AB50" s="2852"/>
      <c r="AC50" s="2852"/>
      <c r="AD50" s="2852"/>
      <c r="AE50" s="2852"/>
      <c r="AF50" s="2852"/>
      <c r="AG50" s="2279"/>
      <c r="AH50" s="2279"/>
      <c r="AI50" s="2279"/>
      <c r="AJ50" s="2279"/>
      <c r="AK50" s="2279"/>
      <c r="AL50" s="2279"/>
      <c r="AM50" s="2279"/>
    </row>
    <row r="51" spans="1:39" ht="14.25" customHeight="1" thickTop="1" thickBot="1" x14ac:dyDescent="0.25">
      <c r="A51" s="2850" t="s">
        <v>784</v>
      </c>
      <c r="B51" s="2850"/>
      <c r="C51" s="2850"/>
      <c r="D51" s="2850"/>
      <c r="E51" s="2850"/>
      <c r="F51" s="2850"/>
      <c r="G51" s="2850"/>
      <c r="H51" s="2850"/>
      <c r="I51" s="2850"/>
      <c r="J51" s="2850"/>
      <c r="K51" s="2851" t="s">
        <v>844</v>
      </c>
      <c r="L51" s="2851"/>
      <c r="M51" s="2851"/>
      <c r="N51" s="2851"/>
      <c r="O51" s="2851" t="s">
        <v>786</v>
      </c>
      <c r="P51" s="2851"/>
      <c r="Q51" s="2851"/>
      <c r="R51" s="2851"/>
      <c r="S51" s="2851"/>
      <c r="T51" s="2851"/>
      <c r="U51" s="2851" t="s">
        <v>786</v>
      </c>
      <c r="V51" s="2851"/>
      <c r="W51" s="2851"/>
      <c r="X51" s="2851"/>
      <c r="Y51" s="2851"/>
      <c r="Z51" s="2851"/>
      <c r="AA51" s="2852" t="s">
        <v>786</v>
      </c>
      <c r="AB51" s="2852"/>
      <c r="AC51" s="2852"/>
      <c r="AD51" s="2852"/>
      <c r="AE51" s="2852"/>
      <c r="AF51" s="2852"/>
      <c r="AG51" s="2279"/>
      <c r="AH51" s="2279"/>
      <c r="AI51" s="2279"/>
      <c r="AJ51" s="2279"/>
      <c r="AK51" s="2279"/>
      <c r="AL51" s="2279"/>
      <c r="AM51" s="2279"/>
    </row>
    <row r="52" spans="1:39" ht="14.25" customHeight="1" thickTop="1" thickBot="1" x14ac:dyDescent="0.25">
      <c r="A52" s="2850" t="s">
        <v>787</v>
      </c>
      <c r="B52" s="2850"/>
      <c r="C52" s="2850"/>
      <c r="D52" s="2850"/>
      <c r="E52" s="2850"/>
      <c r="F52" s="2850"/>
      <c r="G52" s="2850"/>
      <c r="H52" s="2850"/>
      <c r="I52" s="2850"/>
      <c r="J52" s="2850"/>
      <c r="K52" s="2851" t="s">
        <v>845</v>
      </c>
      <c r="L52" s="2851"/>
      <c r="M52" s="2851"/>
      <c r="N52" s="2851"/>
      <c r="O52" s="2851" t="s">
        <v>786</v>
      </c>
      <c r="P52" s="2851"/>
      <c r="Q52" s="2851"/>
      <c r="R52" s="2851"/>
      <c r="S52" s="2851"/>
      <c r="T52" s="2851"/>
      <c r="U52" s="2851" t="s">
        <v>786</v>
      </c>
      <c r="V52" s="2851"/>
      <c r="W52" s="2851"/>
      <c r="X52" s="2851"/>
      <c r="Y52" s="2851"/>
      <c r="Z52" s="2851"/>
      <c r="AA52" s="2852" t="s">
        <v>786</v>
      </c>
      <c r="AB52" s="2852"/>
      <c r="AC52" s="2852"/>
      <c r="AD52" s="2852"/>
      <c r="AE52" s="2852"/>
      <c r="AF52" s="2852"/>
      <c r="AG52" s="2279"/>
      <c r="AH52" s="2279"/>
      <c r="AI52" s="2279"/>
      <c r="AJ52" s="2279"/>
      <c r="AK52" s="2279"/>
      <c r="AL52" s="2279"/>
      <c r="AM52" s="2279"/>
    </row>
    <row r="53" spans="1:39" ht="14.25" customHeight="1" thickTop="1" thickBot="1" x14ac:dyDescent="0.25">
      <c r="A53" s="2850" t="s">
        <v>789</v>
      </c>
      <c r="B53" s="2850"/>
      <c r="C53" s="2850"/>
      <c r="D53" s="2850"/>
      <c r="E53" s="2850"/>
      <c r="F53" s="2850"/>
      <c r="G53" s="2850"/>
      <c r="H53" s="2850"/>
      <c r="I53" s="2850"/>
      <c r="J53" s="2850"/>
      <c r="K53" s="2851" t="s">
        <v>846</v>
      </c>
      <c r="L53" s="2851"/>
      <c r="M53" s="2851"/>
      <c r="N53" s="2851"/>
      <c r="O53" s="2851" t="s">
        <v>786</v>
      </c>
      <c r="P53" s="2851"/>
      <c r="Q53" s="2851"/>
      <c r="R53" s="2851"/>
      <c r="S53" s="2851"/>
      <c r="T53" s="2851"/>
      <c r="U53" s="2851" t="s">
        <v>786</v>
      </c>
      <c r="V53" s="2851"/>
      <c r="W53" s="2851"/>
      <c r="X53" s="2851"/>
      <c r="Y53" s="2851"/>
      <c r="Z53" s="2851"/>
      <c r="AA53" s="2852" t="s">
        <v>786</v>
      </c>
      <c r="AB53" s="2852"/>
      <c r="AC53" s="2852"/>
      <c r="AD53" s="2852"/>
      <c r="AE53" s="2852"/>
      <c r="AF53" s="2852"/>
      <c r="AG53" s="2279"/>
      <c r="AH53" s="2279"/>
      <c r="AI53" s="2279"/>
      <c r="AJ53" s="2279"/>
      <c r="AK53" s="2279"/>
      <c r="AL53" s="2279"/>
      <c r="AM53" s="2279"/>
    </row>
    <row r="54" spans="1:39" ht="14.25" customHeight="1" thickTop="1" thickBot="1" x14ac:dyDescent="0.25">
      <c r="A54" s="2850" t="s">
        <v>791</v>
      </c>
      <c r="B54" s="2850"/>
      <c r="C54" s="2850"/>
      <c r="D54" s="2850"/>
      <c r="E54" s="2850"/>
      <c r="F54" s="2850"/>
      <c r="G54" s="2850"/>
      <c r="H54" s="2850"/>
      <c r="I54" s="2850"/>
      <c r="J54" s="2850"/>
      <c r="K54" s="2851" t="s">
        <v>847</v>
      </c>
      <c r="L54" s="2851"/>
      <c r="M54" s="2851"/>
      <c r="N54" s="2851"/>
      <c r="O54" s="2851" t="s">
        <v>786</v>
      </c>
      <c r="P54" s="2851"/>
      <c r="Q54" s="2851"/>
      <c r="R54" s="2851"/>
      <c r="S54" s="2851"/>
      <c r="T54" s="2851"/>
      <c r="U54" s="2851" t="s">
        <v>786</v>
      </c>
      <c r="V54" s="2851"/>
      <c r="W54" s="2851"/>
      <c r="X54" s="2851"/>
      <c r="Y54" s="2851"/>
      <c r="Z54" s="2851"/>
      <c r="AA54" s="2852" t="s">
        <v>786</v>
      </c>
      <c r="AB54" s="2852"/>
      <c r="AC54" s="2852"/>
      <c r="AD54" s="2852"/>
      <c r="AE54" s="2852"/>
      <c r="AF54" s="2852"/>
      <c r="AG54" s="2279"/>
      <c r="AH54" s="2279"/>
      <c r="AI54" s="2279"/>
      <c r="AJ54" s="2279"/>
      <c r="AK54" s="2279"/>
      <c r="AL54" s="2279"/>
      <c r="AM54" s="2279"/>
    </row>
    <row r="55" spans="1:39" ht="14.25" customHeight="1" thickTop="1" thickBot="1" x14ac:dyDescent="0.25">
      <c r="A55" s="2850" t="s">
        <v>848</v>
      </c>
      <c r="B55" s="2850"/>
      <c r="C55" s="2850"/>
      <c r="D55" s="2850"/>
      <c r="E55" s="2850"/>
      <c r="F55" s="2850"/>
      <c r="G55" s="2850"/>
      <c r="H55" s="2850"/>
      <c r="I55" s="2850"/>
      <c r="J55" s="2850"/>
      <c r="K55" s="2851" t="s">
        <v>849</v>
      </c>
      <c r="L55" s="2851"/>
      <c r="M55" s="2851"/>
      <c r="N55" s="2851"/>
      <c r="O55" s="2851" t="s">
        <v>786</v>
      </c>
      <c r="P55" s="2851"/>
      <c r="Q55" s="2851"/>
      <c r="R55" s="2851"/>
      <c r="S55" s="2851"/>
      <c r="T55" s="2851"/>
      <c r="U55" s="2851" t="s">
        <v>786</v>
      </c>
      <c r="V55" s="2851"/>
      <c r="W55" s="2851"/>
      <c r="X55" s="2851"/>
      <c r="Y55" s="2851"/>
      <c r="Z55" s="2851"/>
      <c r="AA55" s="2852" t="s">
        <v>786</v>
      </c>
      <c r="AB55" s="2852"/>
      <c r="AC55" s="2852"/>
      <c r="AD55" s="2852"/>
      <c r="AE55" s="2852"/>
      <c r="AF55" s="2852"/>
      <c r="AG55" s="2279"/>
      <c r="AH55" s="2279"/>
      <c r="AI55" s="2279"/>
      <c r="AJ55" s="2279"/>
      <c r="AK55" s="2279"/>
      <c r="AL55" s="2279"/>
      <c r="AM55" s="2279"/>
    </row>
    <row r="56" spans="1:39" ht="14.25" customHeight="1" thickTop="1" thickBot="1" x14ac:dyDescent="0.25">
      <c r="A56" s="2850" t="s">
        <v>784</v>
      </c>
      <c r="B56" s="2850"/>
      <c r="C56" s="2850"/>
      <c r="D56" s="2850"/>
      <c r="E56" s="2850"/>
      <c r="F56" s="2850"/>
      <c r="G56" s="2850"/>
      <c r="H56" s="2850"/>
      <c r="I56" s="2850"/>
      <c r="J56" s="2850"/>
      <c r="K56" s="2851" t="s">
        <v>850</v>
      </c>
      <c r="L56" s="2851"/>
      <c r="M56" s="2851"/>
      <c r="N56" s="2851"/>
      <c r="O56" s="2851" t="s">
        <v>786</v>
      </c>
      <c r="P56" s="2851"/>
      <c r="Q56" s="2851"/>
      <c r="R56" s="2851"/>
      <c r="S56" s="2851"/>
      <c r="T56" s="2851"/>
      <c r="U56" s="2851" t="s">
        <v>786</v>
      </c>
      <c r="V56" s="2851"/>
      <c r="W56" s="2851"/>
      <c r="X56" s="2851"/>
      <c r="Y56" s="2851"/>
      <c r="Z56" s="2851"/>
      <c r="AA56" s="2852" t="s">
        <v>786</v>
      </c>
      <c r="AB56" s="2852"/>
      <c r="AC56" s="2852"/>
      <c r="AD56" s="2852"/>
      <c r="AE56" s="2852"/>
      <c r="AF56" s="2852"/>
      <c r="AG56" s="2279"/>
      <c r="AH56" s="2279"/>
      <c r="AI56" s="2279"/>
      <c r="AJ56" s="2279"/>
      <c r="AK56" s="2279"/>
      <c r="AL56" s="2279"/>
      <c r="AM56" s="2279"/>
    </row>
    <row r="57" spans="1:39" ht="14.25" customHeight="1" thickTop="1" thickBot="1" x14ac:dyDescent="0.25">
      <c r="A57" s="2850" t="s">
        <v>787</v>
      </c>
      <c r="B57" s="2850"/>
      <c r="C57" s="2850"/>
      <c r="D57" s="2850"/>
      <c r="E57" s="2850"/>
      <c r="F57" s="2850"/>
      <c r="G57" s="2850"/>
      <c r="H57" s="2850"/>
      <c r="I57" s="2850"/>
      <c r="J57" s="2850"/>
      <c r="K57" s="2851" t="s">
        <v>851</v>
      </c>
      <c r="L57" s="2851"/>
      <c r="M57" s="2851"/>
      <c r="N57" s="2851"/>
      <c r="O57" s="2851" t="s">
        <v>786</v>
      </c>
      <c r="P57" s="2851"/>
      <c r="Q57" s="2851"/>
      <c r="R57" s="2851"/>
      <c r="S57" s="2851"/>
      <c r="T57" s="2851"/>
      <c r="U57" s="2851" t="s">
        <v>786</v>
      </c>
      <c r="V57" s="2851"/>
      <c r="W57" s="2851"/>
      <c r="X57" s="2851"/>
      <c r="Y57" s="2851"/>
      <c r="Z57" s="2851"/>
      <c r="AA57" s="2852" t="s">
        <v>786</v>
      </c>
      <c r="AB57" s="2852"/>
      <c r="AC57" s="2852"/>
      <c r="AD57" s="2852"/>
      <c r="AE57" s="2852"/>
      <c r="AF57" s="2852"/>
      <c r="AG57" s="2279"/>
      <c r="AH57" s="2279"/>
      <c r="AI57" s="2279"/>
      <c r="AJ57" s="2279"/>
      <c r="AK57" s="2279"/>
      <c r="AL57" s="2279"/>
      <c r="AM57" s="2279"/>
    </row>
    <row r="58" spans="1:39" ht="14.25" customHeight="1" thickTop="1" thickBot="1" x14ac:dyDescent="0.25">
      <c r="A58" s="2850" t="s">
        <v>789</v>
      </c>
      <c r="B58" s="2850"/>
      <c r="C58" s="2850"/>
      <c r="D58" s="2850"/>
      <c r="E58" s="2850"/>
      <c r="F58" s="2850"/>
      <c r="G58" s="2850"/>
      <c r="H58" s="2850"/>
      <c r="I58" s="2850"/>
      <c r="J58" s="2850"/>
      <c r="K58" s="2851" t="s">
        <v>852</v>
      </c>
      <c r="L58" s="2851"/>
      <c r="M58" s="2851"/>
      <c r="N58" s="2851"/>
      <c r="O58" s="2851" t="s">
        <v>786</v>
      </c>
      <c r="P58" s="2851"/>
      <c r="Q58" s="2851"/>
      <c r="R58" s="2851"/>
      <c r="S58" s="2851"/>
      <c r="T58" s="2851"/>
      <c r="U58" s="2851" t="s">
        <v>786</v>
      </c>
      <c r="V58" s="2851"/>
      <c r="W58" s="2851"/>
      <c r="X58" s="2851"/>
      <c r="Y58" s="2851"/>
      <c r="Z58" s="2851"/>
      <c r="AA58" s="2852" t="s">
        <v>786</v>
      </c>
      <c r="AB58" s="2852"/>
      <c r="AC58" s="2852"/>
      <c r="AD58" s="2852"/>
      <c r="AE58" s="2852"/>
      <c r="AF58" s="2852"/>
      <c r="AG58" s="2279"/>
      <c r="AH58" s="2279"/>
      <c r="AI58" s="2279"/>
      <c r="AJ58" s="2279"/>
      <c r="AK58" s="2279"/>
      <c r="AL58" s="2279"/>
      <c r="AM58" s="2279"/>
    </row>
    <row r="59" spans="1:39" ht="14.25" customHeight="1" thickTop="1" thickBot="1" x14ac:dyDescent="0.25">
      <c r="A59" s="2850" t="s">
        <v>791</v>
      </c>
      <c r="B59" s="2850"/>
      <c r="C59" s="2850"/>
      <c r="D59" s="2850"/>
      <c r="E59" s="2850"/>
      <c r="F59" s="2850"/>
      <c r="G59" s="2850"/>
      <c r="H59" s="2850"/>
      <c r="I59" s="2850"/>
      <c r="J59" s="2850"/>
      <c r="K59" s="2851" t="s">
        <v>853</v>
      </c>
      <c r="L59" s="2851"/>
      <c r="M59" s="2851"/>
      <c r="N59" s="2851"/>
      <c r="O59" s="2851" t="s">
        <v>786</v>
      </c>
      <c r="P59" s="2851"/>
      <c r="Q59" s="2851"/>
      <c r="R59" s="2851"/>
      <c r="S59" s="2851"/>
      <c r="T59" s="2851"/>
      <c r="U59" s="2851" t="s">
        <v>786</v>
      </c>
      <c r="V59" s="2851"/>
      <c r="W59" s="2851"/>
      <c r="X59" s="2851"/>
      <c r="Y59" s="2851"/>
      <c r="Z59" s="2851"/>
      <c r="AA59" s="2852" t="s">
        <v>786</v>
      </c>
      <c r="AB59" s="2852"/>
      <c r="AC59" s="2852"/>
      <c r="AD59" s="2852"/>
      <c r="AE59" s="2852"/>
      <c r="AF59" s="2852"/>
      <c r="AG59" s="2279"/>
      <c r="AH59" s="2279"/>
      <c r="AI59" s="2279"/>
      <c r="AJ59" s="2279"/>
      <c r="AK59" s="2279"/>
      <c r="AL59" s="2279"/>
      <c r="AM59" s="2279"/>
    </row>
    <row r="60" spans="1:39" ht="14.25" customHeight="1" thickTop="1" thickBot="1" x14ac:dyDescent="0.25">
      <c r="A60" s="2850" t="s">
        <v>854</v>
      </c>
      <c r="B60" s="2850"/>
      <c r="C60" s="2850"/>
      <c r="D60" s="2850"/>
      <c r="E60" s="2850"/>
      <c r="F60" s="2850"/>
      <c r="G60" s="2850"/>
      <c r="H60" s="2850"/>
      <c r="I60" s="2850"/>
      <c r="J60" s="2850"/>
      <c r="K60" s="2851" t="s">
        <v>855</v>
      </c>
      <c r="L60" s="2851"/>
      <c r="M60" s="2851"/>
      <c r="N60" s="2851"/>
      <c r="O60" s="2851" t="s">
        <v>786</v>
      </c>
      <c r="P60" s="2851"/>
      <c r="Q60" s="2851"/>
      <c r="R60" s="2851"/>
      <c r="S60" s="2851"/>
      <c r="T60" s="2851"/>
      <c r="U60" s="2851" t="s">
        <v>786</v>
      </c>
      <c r="V60" s="2851"/>
      <c r="W60" s="2851"/>
      <c r="X60" s="2851"/>
      <c r="Y60" s="2851"/>
      <c r="Z60" s="2851"/>
      <c r="AA60" s="2852" t="s">
        <v>786</v>
      </c>
      <c r="AB60" s="2852"/>
      <c r="AC60" s="2852"/>
      <c r="AD60" s="2852"/>
      <c r="AE60" s="2852"/>
      <c r="AF60" s="2852"/>
      <c r="AG60" s="2279"/>
      <c r="AH60" s="2279"/>
      <c r="AI60" s="2279"/>
      <c r="AJ60" s="2279"/>
      <c r="AK60" s="2279"/>
      <c r="AL60" s="2279"/>
      <c r="AM60" s="2279"/>
    </row>
    <row r="61" spans="1:39" ht="14.25" customHeight="1" thickTop="1" thickBot="1" x14ac:dyDescent="0.25">
      <c r="A61" s="2850" t="s">
        <v>784</v>
      </c>
      <c r="B61" s="2850"/>
      <c r="C61" s="2850"/>
      <c r="D61" s="2850"/>
      <c r="E61" s="2850"/>
      <c r="F61" s="2850"/>
      <c r="G61" s="2850"/>
      <c r="H61" s="2850"/>
      <c r="I61" s="2850"/>
      <c r="J61" s="2850"/>
      <c r="K61" s="2851" t="s">
        <v>856</v>
      </c>
      <c r="L61" s="2851"/>
      <c r="M61" s="2851"/>
      <c r="N61" s="2851"/>
      <c r="O61" s="2851" t="s">
        <v>786</v>
      </c>
      <c r="P61" s="2851"/>
      <c r="Q61" s="2851"/>
      <c r="R61" s="2851"/>
      <c r="S61" s="2851"/>
      <c r="T61" s="2851"/>
      <c r="U61" s="2851" t="s">
        <v>786</v>
      </c>
      <c r="V61" s="2851"/>
      <c r="W61" s="2851"/>
      <c r="X61" s="2851"/>
      <c r="Y61" s="2851"/>
      <c r="Z61" s="2851"/>
      <c r="AA61" s="2852" t="s">
        <v>786</v>
      </c>
      <c r="AB61" s="2852"/>
      <c r="AC61" s="2852"/>
      <c r="AD61" s="2852"/>
      <c r="AE61" s="2852"/>
      <c r="AF61" s="2852"/>
      <c r="AG61" s="2279"/>
      <c r="AH61" s="2279"/>
      <c r="AI61" s="2279"/>
      <c r="AJ61" s="2279"/>
      <c r="AK61" s="2279"/>
      <c r="AL61" s="2279"/>
      <c r="AM61" s="2279"/>
    </row>
    <row r="62" spans="1:39" ht="14.25" customHeight="1" thickTop="1" thickBot="1" x14ac:dyDescent="0.25">
      <c r="A62" s="2850" t="s">
        <v>787</v>
      </c>
      <c r="B62" s="2850"/>
      <c r="C62" s="2850"/>
      <c r="D62" s="2850"/>
      <c r="E62" s="2850"/>
      <c r="F62" s="2850"/>
      <c r="G62" s="2850"/>
      <c r="H62" s="2850"/>
      <c r="I62" s="2850"/>
      <c r="J62" s="2850"/>
      <c r="K62" s="2851" t="s">
        <v>857</v>
      </c>
      <c r="L62" s="2851"/>
      <c r="M62" s="2851"/>
      <c r="N62" s="2851"/>
      <c r="O62" s="2851" t="s">
        <v>786</v>
      </c>
      <c r="P62" s="2851"/>
      <c r="Q62" s="2851"/>
      <c r="R62" s="2851"/>
      <c r="S62" s="2851"/>
      <c r="T62" s="2851"/>
      <c r="U62" s="2851" t="s">
        <v>786</v>
      </c>
      <c r="V62" s="2851"/>
      <c r="W62" s="2851"/>
      <c r="X62" s="2851"/>
      <c r="Y62" s="2851"/>
      <c r="Z62" s="2851"/>
      <c r="AA62" s="2852" t="s">
        <v>786</v>
      </c>
      <c r="AB62" s="2852"/>
      <c r="AC62" s="2852"/>
      <c r="AD62" s="2852"/>
      <c r="AE62" s="2852"/>
      <c r="AF62" s="2852"/>
      <c r="AG62" s="2279"/>
      <c r="AH62" s="2279"/>
      <c r="AI62" s="2279"/>
      <c r="AJ62" s="2279"/>
      <c r="AK62" s="2279"/>
      <c r="AL62" s="2279"/>
      <c r="AM62" s="2279"/>
    </row>
    <row r="63" spans="1:39" ht="14.25" customHeight="1" thickTop="1" thickBot="1" x14ac:dyDescent="0.25">
      <c r="A63" s="2850" t="s">
        <v>789</v>
      </c>
      <c r="B63" s="2850"/>
      <c r="C63" s="2850"/>
      <c r="D63" s="2850"/>
      <c r="E63" s="2850"/>
      <c r="F63" s="2850"/>
      <c r="G63" s="2850"/>
      <c r="H63" s="2850"/>
      <c r="I63" s="2850"/>
      <c r="J63" s="2850"/>
      <c r="K63" s="2851" t="s">
        <v>858</v>
      </c>
      <c r="L63" s="2851"/>
      <c r="M63" s="2851"/>
      <c r="N63" s="2851"/>
      <c r="O63" s="2851" t="s">
        <v>786</v>
      </c>
      <c r="P63" s="2851"/>
      <c r="Q63" s="2851"/>
      <c r="R63" s="2851"/>
      <c r="S63" s="2851"/>
      <c r="T63" s="2851"/>
      <c r="U63" s="2851" t="s">
        <v>786</v>
      </c>
      <c r="V63" s="2851"/>
      <c r="W63" s="2851"/>
      <c r="X63" s="2851"/>
      <c r="Y63" s="2851"/>
      <c r="Z63" s="2851"/>
      <c r="AA63" s="2852" t="s">
        <v>786</v>
      </c>
      <c r="AB63" s="2852"/>
      <c r="AC63" s="2852"/>
      <c r="AD63" s="2852"/>
      <c r="AE63" s="2852"/>
      <c r="AF63" s="2852"/>
      <c r="AG63" s="2279"/>
      <c r="AH63" s="2279"/>
      <c r="AI63" s="2279"/>
      <c r="AJ63" s="2279"/>
      <c r="AK63" s="2279"/>
      <c r="AL63" s="2279"/>
      <c r="AM63" s="2279"/>
    </row>
    <row r="64" spans="1:39" ht="14.25" customHeight="1" thickTop="1" thickBot="1" x14ac:dyDescent="0.25">
      <c r="A64" s="2850" t="s">
        <v>791</v>
      </c>
      <c r="B64" s="2850"/>
      <c r="C64" s="2850"/>
      <c r="D64" s="2850"/>
      <c r="E64" s="2850"/>
      <c r="F64" s="2850"/>
      <c r="G64" s="2850"/>
      <c r="H64" s="2850"/>
      <c r="I64" s="2850"/>
      <c r="J64" s="2850"/>
      <c r="K64" s="2851" t="s">
        <v>859</v>
      </c>
      <c r="L64" s="2851"/>
      <c r="M64" s="2851"/>
      <c r="N64" s="2851"/>
      <c r="O64" s="2851" t="s">
        <v>786</v>
      </c>
      <c r="P64" s="2851"/>
      <c r="Q64" s="2851"/>
      <c r="R64" s="2851"/>
      <c r="S64" s="2851"/>
      <c r="T64" s="2851"/>
      <c r="U64" s="2851" t="s">
        <v>786</v>
      </c>
      <c r="V64" s="2851"/>
      <c r="W64" s="2851"/>
      <c r="X64" s="2851"/>
      <c r="Y64" s="2851"/>
      <c r="Z64" s="2851"/>
      <c r="AA64" s="2852" t="s">
        <v>786</v>
      </c>
      <c r="AB64" s="2852"/>
      <c r="AC64" s="2852"/>
      <c r="AD64" s="2852"/>
      <c r="AE64" s="2852"/>
      <c r="AF64" s="2852"/>
      <c r="AG64" s="2279"/>
      <c r="AH64" s="2279"/>
      <c r="AI64" s="2279"/>
      <c r="AJ64" s="2279"/>
      <c r="AK64" s="2279"/>
      <c r="AL64" s="2279"/>
      <c r="AM64" s="2279"/>
    </row>
    <row r="65" spans="1:39" ht="14.25" customHeight="1" thickTop="1" thickBot="1" x14ac:dyDescent="0.25">
      <c r="A65" s="2850" t="s">
        <v>860</v>
      </c>
      <c r="B65" s="2850"/>
      <c r="C65" s="2850"/>
      <c r="D65" s="2850"/>
      <c r="E65" s="2850"/>
      <c r="F65" s="2850"/>
      <c r="G65" s="2850"/>
      <c r="H65" s="2850"/>
      <c r="I65" s="2850"/>
      <c r="J65" s="2850"/>
      <c r="K65" s="2851" t="s">
        <v>861</v>
      </c>
      <c r="L65" s="2851"/>
      <c r="M65" s="2851"/>
      <c r="N65" s="2851"/>
      <c r="O65" s="2851" t="s">
        <v>786</v>
      </c>
      <c r="P65" s="2851"/>
      <c r="Q65" s="2851"/>
      <c r="R65" s="2851"/>
      <c r="S65" s="2851"/>
      <c r="T65" s="2851"/>
      <c r="U65" s="2851" t="s">
        <v>786</v>
      </c>
      <c r="V65" s="2851"/>
      <c r="W65" s="2851"/>
      <c r="X65" s="2851"/>
      <c r="Y65" s="2851"/>
      <c r="Z65" s="2851"/>
      <c r="AA65" s="2852" t="s">
        <v>786</v>
      </c>
      <c r="AB65" s="2852"/>
      <c r="AC65" s="2852"/>
      <c r="AD65" s="2852"/>
      <c r="AE65" s="2852"/>
      <c r="AF65" s="2852"/>
      <c r="AG65" s="2279"/>
      <c r="AH65" s="2279"/>
      <c r="AI65" s="2279"/>
      <c r="AJ65" s="2279"/>
      <c r="AK65" s="2279"/>
      <c r="AL65" s="2279"/>
      <c r="AM65" s="2279"/>
    </row>
    <row r="66" spans="1:39" ht="14.25" customHeight="1" thickTop="1" thickBot="1" x14ac:dyDescent="0.25">
      <c r="A66" s="2850" t="s">
        <v>862</v>
      </c>
      <c r="B66" s="2850"/>
      <c r="C66" s="2850"/>
      <c r="D66" s="2850"/>
      <c r="E66" s="2850"/>
      <c r="F66" s="2850"/>
      <c r="G66" s="2850"/>
      <c r="H66" s="2850"/>
      <c r="I66" s="2850"/>
      <c r="J66" s="2850"/>
      <c r="K66" s="2851" t="s">
        <v>863</v>
      </c>
      <c r="L66" s="2851"/>
      <c r="M66" s="2851"/>
      <c r="N66" s="2851"/>
      <c r="O66" s="2851" t="s">
        <v>786</v>
      </c>
      <c r="P66" s="2851"/>
      <c r="Q66" s="2851"/>
      <c r="R66" s="2851"/>
      <c r="S66" s="2851"/>
      <c r="T66" s="2851"/>
      <c r="U66" s="2851" t="s">
        <v>786</v>
      </c>
      <c r="V66" s="2851"/>
      <c r="W66" s="2851"/>
      <c r="X66" s="2851"/>
      <c r="Y66" s="2851"/>
      <c r="Z66" s="2851"/>
      <c r="AA66" s="2852" t="s">
        <v>786</v>
      </c>
      <c r="AB66" s="2852"/>
      <c r="AC66" s="2852"/>
      <c r="AD66" s="2852"/>
      <c r="AE66" s="2852"/>
      <c r="AF66" s="2852"/>
      <c r="AG66" s="2279"/>
      <c r="AH66" s="2279"/>
      <c r="AI66" s="2279"/>
      <c r="AJ66" s="2279"/>
      <c r="AK66" s="2279"/>
      <c r="AL66" s="2279"/>
      <c r="AM66" s="2279"/>
    </row>
    <row r="67" spans="1:39" ht="14.25" customHeight="1" thickTop="1" thickBot="1" x14ac:dyDescent="0.25">
      <c r="A67" s="2850" t="s">
        <v>784</v>
      </c>
      <c r="B67" s="2850"/>
      <c r="C67" s="2850"/>
      <c r="D67" s="2850"/>
      <c r="E67" s="2850"/>
      <c r="F67" s="2850"/>
      <c r="G67" s="2850"/>
      <c r="H67" s="2850"/>
      <c r="I67" s="2850"/>
      <c r="J67" s="2850"/>
      <c r="K67" s="2851" t="s">
        <v>864</v>
      </c>
      <c r="L67" s="2851"/>
      <c r="M67" s="2851"/>
      <c r="N67" s="2851"/>
      <c r="O67" s="2851" t="s">
        <v>786</v>
      </c>
      <c r="P67" s="2851"/>
      <c r="Q67" s="2851"/>
      <c r="R67" s="2851"/>
      <c r="S67" s="2851"/>
      <c r="T67" s="2851"/>
      <c r="U67" s="2851" t="s">
        <v>786</v>
      </c>
      <c r="V67" s="2851"/>
      <c r="W67" s="2851"/>
      <c r="X67" s="2851"/>
      <c r="Y67" s="2851"/>
      <c r="Z67" s="2851"/>
      <c r="AA67" s="2852" t="s">
        <v>786</v>
      </c>
      <c r="AB67" s="2852"/>
      <c r="AC67" s="2852"/>
      <c r="AD67" s="2852"/>
      <c r="AE67" s="2852"/>
      <c r="AF67" s="2852"/>
      <c r="AG67" s="2279"/>
      <c r="AH67" s="2279"/>
      <c r="AI67" s="2279"/>
      <c r="AJ67" s="2279"/>
      <c r="AK67" s="2279"/>
      <c r="AL67" s="2279"/>
      <c r="AM67" s="2279"/>
    </row>
    <row r="68" spans="1:39" ht="14.25" customHeight="1" thickTop="1" thickBot="1" x14ac:dyDescent="0.25">
      <c r="A68" s="2850" t="s">
        <v>787</v>
      </c>
      <c r="B68" s="2850"/>
      <c r="C68" s="2850"/>
      <c r="D68" s="2850"/>
      <c r="E68" s="2850"/>
      <c r="F68" s="2850"/>
      <c r="G68" s="2850"/>
      <c r="H68" s="2850"/>
      <c r="I68" s="2850"/>
      <c r="J68" s="2850"/>
      <c r="K68" s="2851" t="s">
        <v>865</v>
      </c>
      <c r="L68" s="2851"/>
      <c r="M68" s="2851"/>
      <c r="N68" s="2851"/>
      <c r="O68" s="2851" t="s">
        <v>786</v>
      </c>
      <c r="P68" s="2851"/>
      <c r="Q68" s="2851"/>
      <c r="R68" s="2851"/>
      <c r="S68" s="2851"/>
      <c r="T68" s="2851"/>
      <c r="U68" s="2851" t="s">
        <v>786</v>
      </c>
      <c r="V68" s="2851"/>
      <c r="W68" s="2851"/>
      <c r="X68" s="2851"/>
      <c r="Y68" s="2851"/>
      <c r="Z68" s="2851"/>
      <c r="AA68" s="2852" t="s">
        <v>786</v>
      </c>
      <c r="AB68" s="2852"/>
      <c r="AC68" s="2852"/>
      <c r="AD68" s="2852"/>
      <c r="AE68" s="2852"/>
      <c r="AF68" s="2852"/>
      <c r="AG68" s="2279"/>
      <c r="AH68" s="2279"/>
      <c r="AI68" s="2279"/>
      <c r="AJ68" s="2279"/>
      <c r="AK68" s="2279"/>
      <c r="AL68" s="2279"/>
      <c r="AM68" s="2279"/>
    </row>
    <row r="69" spans="1:39" ht="14.25" customHeight="1" thickTop="1" thickBot="1" x14ac:dyDescent="0.25">
      <c r="A69" s="2850" t="s">
        <v>789</v>
      </c>
      <c r="B69" s="2850"/>
      <c r="C69" s="2850"/>
      <c r="D69" s="2850"/>
      <c r="E69" s="2850"/>
      <c r="F69" s="2850"/>
      <c r="G69" s="2850"/>
      <c r="H69" s="2850"/>
      <c r="I69" s="2850"/>
      <c r="J69" s="2850"/>
      <c r="K69" s="2851" t="s">
        <v>866</v>
      </c>
      <c r="L69" s="2851"/>
      <c r="M69" s="2851"/>
      <c r="N69" s="2851"/>
      <c r="O69" s="2851" t="s">
        <v>786</v>
      </c>
      <c r="P69" s="2851"/>
      <c r="Q69" s="2851"/>
      <c r="R69" s="2851"/>
      <c r="S69" s="2851"/>
      <c r="T69" s="2851"/>
      <c r="U69" s="2851" t="s">
        <v>786</v>
      </c>
      <c r="V69" s="2851"/>
      <c r="W69" s="2851"/>
      <c r="X69" s="2851"/>
      <c r="Y69" s="2851"/>
      <c r="Z69" s="2851"/>
      <c r="AA69" s="2852" t="s">
        <v>786</v>
      </c>
      <c r="AB69" s="2852"/>
      <c r="AC69" s="2852"/>
      <c r="AD69" s="2852"/>
      <c r="AE69" s="2852"/>
      <c r="AF69" s="2852"/>
      <c r="AG69" s="2279"/>
      <c r="AH69" s="2279"/>
      <c r="AI69" s="2279"/>
      <c r="AJ69" s="2279"/>
      <c r="AK69" s="2279"/>
      <c r="AL69" s="2279"/>
      <c r="AM69" s="2279"/>
    </row>
    <row r="70" spans="1:39" ht="14.25" customHeight="1" thickTop="1" thickBot="1" x14ac:dyDescent="0.25">
      <c r="A70" s="2850" t="s">
        <v>791</v>
      </c>
      <c r="B70" s="2850"/>
      <c r="C70" s="2850"/>
      <c r="D70" s="2850"/>
      <c r="E70" s="2850"/>
      <c r="F70" s="2850"/>
      <c r="G70" s="2850"/>
      <c r="H70" s="2850"/>
      <c r="I70" s="2850"/>
      <c r="J70" s="2850"/>
      <c r="K70" s="2851" t="s">
        <v>867</v>
      </c>
      <c r="L70" s="2851"/>
      <c r="M70" s="2851"/>
      <c r="N70" s="2851"/>
      <c r="O70" s="2851" t="s">
        <v>786</v>
      </c>
      <c r="P70" s="2851"/>
      <c r="Q70" s="2851"/>
      <c r="R70" s="2851"/>
      <c r="S70" s="2851"/>
      <c r="T70" s="2851"/>
      <c r="U70" s="2851" t="s">
        <v>786</v>
      </c>
      <c r="V70" s="2851"/>
      <c r="W70" s="2851"/>
      <c r="X70" s="2851"/>
      <c r="Y70" s="2851"/>
      <c r="Z70" s="2851"/>
      <c r="AA70" s="2852" t="s">
        <v>786</v>
      </c>
      <c r="AB70" s="2852"/>
      <c r="AC70" s="2852"/>
      <c r="AD70" s="2852"/>
      <c r="AE70" s="2852"/>
      <c r="AF70" s="2852"/>
      <c r="AG70" s="2279"/>
      <c r="AH70" s="2279"/>
      <c r="AI70" s="2279"/>
      <c r="AJ70" s="2279"/>
      <c r="AK70" s="2279"/>
      <c r="AL70" s="2279"/>
      <c r="AM70" s="2279"/>
    </row>
    <row r="71" spans="1:39" ht="14.25" customHeight="1" thickTop="1" thickBot="1" x14ac:dyDescent="0.25">
      <c r="A71" s="2850" t="s">
        <v>868</v>
      </c>
      <c r="B71" s="2850"/>
      <c r="C71" s="2850"/>
      <c r="D71" s="2850"/>
      <c r="E71" s="2850"/>
      <c r="F71" s="2850"/>
      <c r="G71" s="2850"/>
      <c r="H71" s="2850"/>
      <c r="I71" s="2850"/>
      <c r="J71" s="2850"/>
      <c r="K71" s="2851" t="s">
        <v>869</v>
      </c>
      <c r="L71" s="2851"/>
      <c r="M71" s="2851"/>
      <c r="N71" s="2851"/>
      <c r="O71" s="2851" t="s">
        <v>786</v>
      </c>
      <c r="P71" s="2851"/>
      <c r="Q71" s="2851"/>
      <c r="R71" s="2851"/>
      <c r="S71" s="2851"/>
      <c r="T71" s="2851"/>
      <c r="U71" s="2851" t="s">
        <v>786</v>
      </c>
      <c r="V71" s="2851"/>
      <c r="W71" s="2851"/>
      <c r="X71" s="2851"/>
      <c r="Y71" s="2851"/>
      <c r="Z71" s="2851"/>
      <c r="AA71" s="2852" t="s">
        <v>786</v>
      </c>
      <c r="AB71" s="2852"/>
      <c r="AC71" s="2852"/>
      <c r="AD71" s="2852"/>
      <c r="AE71" s="2852"/>
      <c r="AF71" s="2852"/>
      <c r="AG71" s="2279"/>
      <c r="AH71" s="2279"/>
      <c r="AI71" s="2279"/>
      <c r="AJ71" s="2279"/>
      <c r="AK71" s="2279"/>
      <c r="AL71" s="2279"/>
      <c r="AM71" s="2279"/>
    </row>
    <row r="72" spans="1:39" ht="14.25" customHeight="1" thickTop="1" thickBot="1" x14ac:dyDescent="0.25">
      <c r="A72" s="2850" t="s">
        <v>784</v>
      </c>
      <c r="B72" s="2850"/>
      <c r="C72" s="2850"/>
      <c r="D72" s="2850"/>
      <c r="E72" s="2850"/>
      <c r="F72" s="2850"/>
      <c r="G72" s="2850"/>
      <c r="H72" s="2850"/>
      <c r="I72" s="2850"/>
      <c r="J72" s="2850"/>
      <c r="K72" s="2851" t="s">
        <v>870</v>
      </c>
      <c r="L72" s="2851"/>
      <c r="M72" s="2851"/>
      <c r="N72" s="2851"/>
      <c r="O72" s="2851" t="s">
        <v>786</v>
      </c>
      <c r="P72" s="2851"/>
      <c r="Q72" s="2851"/>
      <c r="R72" s="2851"/>
      <c r="S72" s="2851"/>
      <c r="T72" s="2851"/>
      <c r="U72" s="2851" t="s">
        <v>786</v>
      </c>
      <c r="V72" s="2851"/>
      <c r="W72" s="2851"/>
      <c r="X72" s="2851"/>
      <c r="Y72" s="2851"/>
      <c r="Z72" s="2851"/>
      <c r="AA72" s="2852" t="s">
        <v>786</v>
      </c>
      <c r="AB72" s="2852"/>
      <c r="AC72" s="2852"/>
      <c r="AD72" s="2852"/>
      <c r="AE72" s="2852"/>
      <c r="AF72" s="2852"/>
      <c r="AG72" s="2279"/>
      <c r="AH72" s="2279"/>
      <c r="AI72" s="2279"/>
      <c r="AJ72" s="2279"/>
      <c r="AK72" s="2279"/>
      <c r="AL72" s="2279"/>
      <c r="AM72" s="2279"/>
    </row>
    <row r="73" spans="1:39" ht="14.25" customHeight="1" thickTop="1" thickBot="1" x14ac:dyDescent="0.25">
      <c r="A73" s="2850" t="s">
        <v>787</v>
      </c>
      <c r="B73" s="2850"/>
      <c r="C73" s="2850"/>
      <c r="D73" s="2850"/>
      <c r="E73" s="2850"/>
      <c r="F73" s="2850"/>
      <c r="G73" s="2850"/>
      <c r="H73" s="2850"/>
      <c r="I73" s="2850"/>
      <c r="J73" s="2850"/>
      <c r="K73" s="2851" t="s">
        <v>871</v>
      </c>
      <c r="L73" s="2851"/>
      <c r="M73" s="2851"/>
      <c r="N73" s="2851"/>
      <c r="O73" s="2851" t="s">
        <v>786</v>
      </c>
      <c r="P73" s="2851"/>
      <c r="Q73" s="2851"/>
      <c r="R73" s="2851"/>
      <c r="S73" s="2851"/>
      <c r="T73" s="2851"/>
      <c r="U73" s="2851" t="s">
        <v>786</v>
      </c>
      <c r="V73" s="2851"/>
      <c r="W73" s="2851"/>
      <c r="X73" s="2851"/>
      <c r="Y73" s="2851"/>
      <c r="Z73" s="2851"/>
      <c r="AA73" s="2852" t="s">
        <v>786</v>
      </c>
      <c r="AB73" s="2852"/>
      <c r="AC73" s="2852"/>
      <c r="AD73" s="2852"/>
      <c r="AE73" s="2852"/>
      <c r="AF73" s="2852"/>
      <c r="AG73" s="2279"/>
      <c r="AH73" s="2279"/>
      <c r="AI73" s="2279"/>
      <c r="AJ73" s="2279"/>
      <c r="AK73" s="2279"/>
      <c r="AL73" s="2279"/>
      <c r="AM73" s="2279"/>
    </row>
    <row r="74" spans="1:39" ht="14.25" customHeight="1" thickTop="1" thickBot="1" x14ac:dyDescent="0.25">
      <c r="A74" s="2850" t="s">
        <v>789</v>
      </c>
      <c r="B74" s="2850"/>
      <c r="C74" s="2850"/>
      <c r="D74" s="2850"/>
      <c r="E74" s="2850"/>
      <c r="F74" s="2850"/>
      <c r="G74" s="2850"/>
      <c r="H74" s="2850"/>
      <c r="I74" s="2850"/>
      <c r="J74" s="2850"/>
      <c r="K74" s="2851" t="s">
        <v>872</v>
      </c>
      <c r="L74" s="2851"/>
      <c r="M74" s="2851"/>
      <c r="N74" s="2851"/>
      <c r="O74" s="2851" t="s">
        <v>786</v>
      </c>
      <c r="P74" s="2851"/>
      <c r="Q74" s="2851"/>
      <c r="R74" s="2851"/>
      <c r="S74" s="2851"/>
      <c r="T74" s="2851"/>
      <c r="U74" s="2851" t="s">
        <v>786</v>
      </c>
      <c r="V74" s="2851"/>
      <c r="W74" s="2851"/>
      <c r="X74" s="2851"/>
      <c r="Y74" s="2851"/>
      <c r="Z74" s="2851"/>
      <c r="AA74" s="2852" t="s">
        <v>786</v>
      </c>
      <c r="AB74" s="2852"/>
      <c r="AC74" s="2852"/>
      <c r="AD74" s="2852"/>
      <c r="AE74" s="2852"/>
      <c r="AF74" s="2852"/>
      <c r="AG74" s="2279"/>
      <c r="AH74" s="2279"/>
      <c r="AI74" s="2279"/>
      <c r="AJ74" s="2279"/>
      <c r="AK74" s="2279"/>
      <c r="AL74" s="2279"/>
      <c r="AM74" s="2279"/>
    </row>
    <row r="75" spans="1:39" ht="14.25" customHeight="1" thickTop="1" thickBot="1" x14ac:dyDescent="0.25">
      <c r="A75" s="2850" t="s">
        <v>791</v>
      </c>
      <c r="B75" s="2850"/>
      <c r="C75" s="2850"/>
      <c r="D75" s="2850"/>
      <c r="E75" s="2850"/>
      <c r="F75" s="2850"/>
      <c r="G75" s="2850"/>
      <c r="H75" s="2850"/>
      <c r="I75" s="2850"/>
      <c r="J75" s="2850"/>
      <c r="K75" s="2851" t="s">
        <v>873</v>
      </c>
      <c r="L75" s="2851"/>
      <c r="M75" s="2851"/>
      <c r="N75" s="2851"/>
      <c r="O75" s="2851" t="s">
        <v>786</v>
      </c>
      <c r="P75" s="2851"/>
      <c r="Q75" s="2851"/>
      <c r="R75" s="2851"/>
      <c r="S75" s="2851"/>
      <c r="T75" s="2851"/>
      <c r="U75" s="2851" t="s">
        <v>786</v>
      </c>
      <c r="V75" s="2851"/>
      <c r="W75" s="2851"/>
      <c r="X75" s="2851"/>
      <c r="Y75" s="2851"/>
      <c r="Z75" s="2851"/>
      <c r="AA75" s="2852" t="s">
        <v>786</v>
      </c>
      <c r="AB75" s="2852"/>
      <c r="AC75" s="2852"/>
      <c r="AD75" s="2852"/>
      <c r="AE75" s="2852"/>
      <c r="AF75" s="2852"/>
      <c r="AG75" s="2279"/>
      <c r="AH75" s="2279"/>
      <c r="AI75" s="2279"/>
      <c r="AJ75" s="2279"/>
      <c r="AK75" s="2279"/>
      <c r="AL75" s="2279"/>
      <c r="AM75" s="2279"/>
    </row>
    <row r="76" spans="1:39" ht="14.25" customHeight="1" thickTop="1" thickBot="1" x14ac:dyDescent="0.25">
      <c r="A76" s="2850" t="s">
        <v>874</v>
      </c>
      <c r="B76" s="2850"/>
      <c r="C76" s="2850"/>
      <c r="D76" s="2850"/>
      <c r="E76" s="2850"/>
      <c r="F76" s="2850"/>
      <c r="G76" s="2850"/>
      <c r="H76" s="2850"/>
      <c r="I76" s="2850"/>
      <c r="J76" s="2850"/>
      <c r="K76" s="2851" t="s">
        <v>875</v>
      </c>
      <c r="L76" s="2851"/>
      <c r="M76" s="2851"/>
      <c r="N76" s="2851"/>
      <c r="O76" s="2851" t="s">
        <v>786</v>
      </c>
      <c r="P76" s="2851"/>
      <c r="Q76" s="2851"/>
      <c r="R76" s="2851"/>
      <c r="S76" s="2851"/>
      <c r="T76" s="2851"/>
      <c r="U76" s="2851" t="s">
        <v>786</v>
      </c>
      <c r="V76" s="2851"/>
      <c r="W76" s="2851"/>
      <c r="X76" s="2851"/>
      <c r="Y76" s="2851"/>
      <c r="Z76" s="2851"/>
      <c r="AA76" s="2852" t="s">
        <v>786</v>
      </c>
      <c r="AB76" s="2852"/>
      <c r="AC76" s="2852"/>
      <c r="AD76" s="2852"/>
      <c r="AE76" s="2852"/>
      <c r="AF76" s="2852"/>
      <c r="AG76" s="2279"/>
      <c r="AH76" s="2279"/>
      <c r="AI76" s="2279"/>
      <c r="AJ76" s="2279"/>
      <c r="AK76" s="2279"/>
      <c r="AL76" s="2279"/>
      <c r="AM76" s="2279"/>
    </row>
    <row r="77" spans="1:39" ht="14.25" customHeight="1" thickTop="1" thickBot="1" x14ac:dyDescent="0.25">
      <c r="A77" s="2850" t="s">
        <v>876</v>
      </c>
      <c r="B77" s="2850"/>
      <c r="C77" s="2850"/>
      <c r="D77" s="2850"/>
      <c r="E77" s="2850"/>
      <c r="F77" s="2850"/>
      <c r="G77" s="2850"/>
      <c r="H77" s="2850"/>
      <c r="I77" s="2850"/>
      <c r="J77" s="2850"/>
      <c r="K77" s="2851" t="s">
        <v>877</v>
      </c>
      <c r="L77" s="2851"/>
      <c r="M77" s="2851"/>
      <c r="N77" s="2851"/>
      <c r="O77" s="2851" t="s">
        <v>786</v>
      </c>
      <c r="P77" s="2851"/>
      <c r="Q77" s="2851"/>
      <c r="R77" s="2851"/>
      <c r="S77" s="2851"/>
      <c r="T77" s="2851"/>
      <c r="U77" s="2851" t="s">
        <v>786</v>
      </c>
      <c r="V77" s="2851"/>
      <c r="W77" s="2851"/>
      <c r="X77" s="2851"/>
      <c r="Y77" s="2851"/>
      <c r="Z77" s="2851"/>
      <c r="AA77" s="2852" t="s">
        <v>786</v>
      </c>
      <c r="AB77" s="2852"/>
      <c r="AC77" s="2852"/>
      <c r="AD77" s="2852"/>
      <c r="AE77" s="2852"/>
      <c r="AF77" s="2852"/>
      <c r="AG77" s="2279"/>
      <c r="AH77" s="2279"/>
      <c r="AI77" s="2279"/>
      <c r="AJ77" s="2279"/>
      <c r="AK77" s="2279"/>
      <c r="AL77" s="2279"/>
      <c r="AM77" s="2279"/>
    </row>
    <row r="78" spans="1:39" ht="14.25" customHeight="1" thickTop="1" thickBot="1" x14ac:dyDescent="0.25">
      <c r="A78" s="2850" t="s">
        <v>878</v>
      </c>
      <c r="B78" s="2850"/>
      <c r="C78" s="2850"/>
      <c r="D78" s="2850"/>
      <c r="E78" s="2850"/>
      <c r="F78" s="2850"/>
      <c r="G78" s="2850"/>
      <c r="H78" s="2850"/>
      <c r="I78" s="2850"/>
      <c r="J78" s="2850"/>
      <c r="K78" s="2851" t="s">
        <v>879</v>
      </c>
      <c r="L78" s="2851"/>
      <c r="M78" s="2851"/>
      <c r="N78" s="2851"/>
      <c r="O78" s="2851" t="s">
        <v>786</v>
      </c>
      <c r="P78" s="2851"/>
      <c r="Q78" s="2851"/>
      <c r="R78" s="2851"/>
      <c r="S78" s="2851"/>
      <c r="T78" s="2851"/>
      <c r="U78" s="2851" t="s">
        <v>786</v>
      </c>
      <c r="V78" s="2851"/>
      <c r="W78" s="2851"/>
      <c r="X78" s="2851"/>
      <c r="Y78" s="2851"/>
      <c r="Z78" s="2851"/>
      <c r="AA78" s="2852" t="s">
        <v>786</v>
      </c>
      <c r="AB78" s="2852"/>
      <c r="AC78" s="2852"/>
      <c r="AD78" s="2852"/>
      <c r="AE78" s="2852"/>
      <c r="AF78" s="2852"/>
      <c r="AG78" s="2279"/>
      <c r="AH78" s="2279"/>
      <c r="AI78" s="2279"/>
      <c r="AJ78" s="2279"/>
      <c r="AK78" s="2279"/>
      <c r="AL78" s="2279"/>
      <c r="AM78" s="2279"/>
    </row>
    <row r="79" spans="1:39" ht="14.25" customHeight="1" thickTop="1" thickBot="1" x14ac:dyDescent="0.25">
      <c r="A79" s="2850" t="s">
        <v>880</v>
      </c>
      <c r="B79" s="2850"/>
      <c r="C79" s="2850"/>
      <c r="D79" s="2850"/>
      <c r="E79" s="2850"/>
      <c r="F79" s="2850"/>
      <c r="G79" s="2850"/>
      <c r="H79" s="2850"/>
      <c r="I79" s="2850"/>
      <c r="J79" s="2850"/>
      <c r="K79" s="2851" t="s">
        <v>881</v>
      </c>
      <c r="L79" s="2851"/>
      <c r="M79" s="2851"/>
      <c r="N79" s="2851"/>
      <c r="O79" s="2851" t="s">
        <v>882</v>
      </c>
      <c r="P79" s="2851"/>
      <c r="Q79" s="2851"/>
      <c r="R79" s="2851"/>
      <c r="S79" s="2851"/>
      <c r="T79" s="2851"/>
      <c r="U79" s="2851" t="s">
        <v>1247</v>
      </c>
      <c r="V79" s="2851"/>
      <c r="W79" s="2851"/>
      <c r="X79" s="2851"/>
      <c r="Y79" s="2851"/>
      <c r="Z79" s="2851"/>
      <c r="AA79" s="2852" t="s">
        <v>1248</v>
      </c>
      <c r="AB79" s="2852"/>
      <c r="AC79" s="2852"/>
      <c r="AD79" s="2852"/>
      <c r="AE79" s="2852"/>
      <c r="AF79" s="2852"/>
      <c r="AG79" s="2279"/>
      <c r="AH79" s="2279"/>
      <c r="AI79" s="2279"/>
      <c r="AJ79" s="2279"/>
      <c r="AK79" s="2279"/>
      <c r="AL79" s="2279"/>
      <c r="AM79" s="2279"/>
    </row>
    <row r="80" spans="1:39" ht="14.25" customHeight="1" thickTop="1" thickBot="1" x14ac:dyDescent="0.25">
      <c r="A80" s="2850" t="s">
        <v>883</v>
      </c>
      <c r="B80" s="2850"/>
      <c r="C80" s="2850"/>
      <c r="D80" s="2850"/>
      <c r="E80" s="2850"/>
      <c r="F80" s="2850"/>
      <c r="G80" s="2850"/>
      <c r="H80" s="2850"/>
      <c r="I80" s="2850"/>
      <c r="J80" s="2850"/>
      <c r="K80" s="2851" t="s">
        <v>884</v>
      </c>
      <c r="L80" s="2851"/>
      <c r="M80" s="2851"/>
      <c r="N80" s="2851"/>
      <c r="O80" s="2851" t="s">
        <v>786</v>
      </c>
      <c r="P80" s="2851"/>
      <c r="Q80" s="2851"/>
      <c r="R80" s="2851"/>
      <c r="S80" s="2851"/>
      <c r="T80" s="2851"/>
      <c r="U80" s="2851" t="s">
        <v>786</v>
      </c>
      <c r="V80" s="2851"/>
      <c r="W80" s="2851"/>
      <c r="X80" s="2851"/>
      <c r="Y80" s="2851"/>
      <c r="Z80" s="2851"/>
      <c r="AA80" s="2852" t="s">
        <v>786</v>
      </c>
      <c r="AB80" s="2852"/>
      <c r="AC80" s="2852"/>
      <c r="AD80" s="2852"/>
      <c r="AE80" s="2852"/>
      <c r="AF80" s="2852"/>
      <c r="AG80" s="2279"/>
      <c r="AH80" s="2279"/>
      <c r="AI80" s="2279"/>
      <c r="AJ80" s="2279"/>
      <c r="AK80" s="2279"/>
      <c r="AL80" s="2279"/>
      <c r="AM80" s="2279"/>
    </row>
    <row r="81" spans="1:39" ht="14.25" customHeight="1" thickTop="1" thickBot="1" x14ac:dyDescent="0.25">
      <c r="A81" s="2850" t="s">
        <v>885</v>
      </c>
      <c r="B81" s="2850"/>
      <c r="C81" s="2850"/>
      <c r="D81" s="2850"/>
      <c r="E81" s="2850"/>
      <c r="F81" s="2850"/>
      <c r="G81" s="2850"/>
      <c r="H81" s="2850"/>
      <c r="I81" s="2850"/>
      <c r="J81" s="2850"/>
      <c r="K81" s="2851" t="s">
        <v>886</v>
      </c>
      <c r="L81" s="2851"/>
      <c r="M81" s="2851"/>
      <c r="N81" s="2851"/>
      <c r="O81" s="2851" t="s">
        <v>887</v>
      </c>
      <c r="P81" s="2851"/>
      <c r="Q81" s="2851"/>
      <c r="R81" s="2851"/>
      <c r="S81" s="2851"/>
      <c r="T81" s="2851"/>
      <c r="U81" s="2851" t="s">
        <v>1249</v>
      </c>
      <c r="V81" s="2851"/>
      <c r="W81" s="2851"/>
      <c r="X81" s="2851"/>
      <c r="Y81" s="2851"/>
      <c r="Z81" s="2851"/>
      <c r="AA81" s="2852" t="s">
        <v>1250</v>
      </c>
      <c r="AB81" s="2852"/>
      <c r="AC81" s="2852"/>
      <c r="AD81" s="2852"/>
      <c r="AE81" s="2852"/>
      <c r="AF81" s="2852"/>
      <c r="AG81" s="2279"/>
      <c r="AH81" s="2279"/>
      <c r="AI81" s="2279"/>
      <c r="AJ81" s="2279"/>
      <c r="AK81" s="2279"/>
      <c r="AL81" s="2279"/>
      <c r="AM81" s="2279"/>
    </row>
    <row r="82" spans="1:39" ht="14.25" customHeight="1" thickTop="1" thickBot="1" x14ac:dyDescent="0.25">
      <c r="A82" s="2850" t="s">
        <v>888</v>
      </c>
      <c r="B82" s="2850"/>
      <c r="C82" s="2850"/>
      <c r="D82" s="2850"/>
      <c r="E82" s="2850"/>
      <c r="F82" s="2850"/>
      <c r="G82" s="2850"/>
      <c r="H82" s="2850"/>
      <c r="I82" s="2850"/>
      <c r="J82" s="2850"/>
      <c r="K82" s="2851" t="s">
        <v>889</v>
      </c>
      <c r="L82" s="2851"/>
      <c r="M82" s="2851"/>
      <c r="N82" s="2851"/>
      <c r="O82" s="2851" t="s">
        <v>890</v>
      </c>
      <c r="P82" s="2851"/>
      <c r="Q82" s="2851"/>
      <c r="R82" s="2851"/>
      <c r="S82" s="2851"/>
      <c r="T82" s="2851"/>
      <c r="U82" s="2851" t="s">
        <v>1251</v>
      </c>
      <c r="V82" s="2851"/>
      <c r="W82" s="2851"/>
      <c r="X82" s="2851"/>
      <c r="Y82" s="2851"/>
      <c r="Z82" s="2851"/>
      <c r="AA82" s="2852" t="s">
        <v>1252</v>
      </c>
      <c r="AB82" s="2852"/>
      <c r="AC82" s="2852"/>
      <c r="AD82" s="2852"/>
      <c r="AE82" s="2852"/>
      <c r="AF82" s="2852"/>
      <c r="AG82" s="2279"/>
      <c r="AH82" s="2279"/>
      <c r="AI82" s="2279"/>
      <c r="AJ82" s="2279"/>
      <c r="AK82" s="2279"/>
      <c r="AL82" s="2279"/>
      <c r="AM82" s="2279"/>
    </row>
    <row r="83" spans="1:39" ht="14.25" customHeight="1" thickTop="1" thickBot="1" x14ac:dyDescent="0.25">
      <c r="A83" s="2850" t="s">
        <v>891</v>
      </c>
      <c r="B83" s="2850"/>
      <c r="C83" s="2850"/>
      <c r="D83" s="2850"/>
      <c r="E83" s="2850"/>
      <c r="F83" s="2850"/>
      <c r="G83" s="2850"/>
      <c r="H83" s="2850"/>
      <c r="I83" s="2850"/>
      <c r="J83" s="2850"/>
      <c r="K83" s="2851" t="s">
        <v>892</v>
      </c>
      <c r="L83" s="2851"/>
      <c r="M83" s="2851"/>
      <c r="N83" s="2851"/>
      <c r="O83" s="2851" t="s">
        <v>786</v>
      </c>
      <c r="P83" s="2851"/>
      <c r="Q83" s="2851"/>
      <c r="R83" s="2851"/>
      <c r="S83" s="2851"/>
      <c r="T83" s="2851"/>
      <c r="U83" s="2851" t="s">
        <v>786</v>
      </c>
      <c r="V83" s="2851"/>
      <c r="W83" s="2851"/>
      <c r="X83" s="2851"/>
      <c r="Y83" s="2851"/>
      <c r="Z83" s="2851"/>
      <c r="AA83" s="2852" t="s">
        <v>786</v>
      </c>
      <c r="AB83" s="2852"/>
      <c r="AC83" s="2852"/>
      <c r="AD83" s="2852"/>
      <c r="AE83" s="2852"/>
      <c r="AF83" s="2852"/>
      <c r="AG83" s="2279"/>
      <c r="AH83" s="2279"/>
      <c r="AI83" s="2279"/>
      <c r="AJ83" s="2279"/>
      <c r="AK83" s="2279"/>
      <c r="AL83" s="2279"/>
      <c r="AM83" s="2279"/>
    </row>
    <row r="84" spans="1:39" ht="14.25" customHeight="1" thickTop="1" thickBot="1" x14ac:dyDescent="0.25">
      <c r="A84" s="2850" t="s">
        <v>893</v>
      </c>
      <c r="B84" s="2850"/>
      <c r="C84" s="2850"/>
      <c r="D84" s="2850"/>
      <c r="E84" s="2850"/>
      <c r="F84" s="2850"/>
      <c r="G84" s="2850"/>
      <c r="H84" s="2850"/>
      <c r="I84" s="2850"/>
      <c r="J84" s="2850"/>
      <c r="K84" s="2851" t="s">
        <v>894</v>
      </c>
      <c r="L84" s="2851"/>
      <c r="M84" s="2851"/>
      <c r="N84" s="2851"/>
      <c r="O84" s="2851" t="s">
        <v>895</v>
      </c>
      <c r="P84" s="2851"/>
      <c r="Q84" s="2851"/>
      <c r="R84" s="2851"/>
      <c r="S84" s="2851"/>
      <c r="T84" s="2851"/>
      <c r="U84" s="2851" t="s">
        <v>1253</v>
      </c>
      <c r="V84" s="2851"/>
      <c r="W84" s="2851"/>
      <c r="X84" s="2851"/>
      <c r="Y84" s="2851"/>
      <c r="Z84" s="2851"/>
      <c r="AA84" s="2852" t="s">
        <v>1254</v>
      </c>
      <c r="AB84" s="2852"/>
      <c r="AC84" s="2852"/>
      <c r="AD84" s="2852"/>
      <c r="AE84" s="2852"/>
      <c r="AF84" s="2852"/>
      <c r="AG84" s="2279"/>
      <c r="AH84" s="2279"/>
      <c r="AI84" s="2279"/>
      <c r="AJ84" s="2279"/>
      <c r="AK84" s="2279"/>
      <c r="AL84" s="2279"/>
      <c r="AM84" s="2279"/>
    </row>
    <row r="85" spans="1:39" ht="14.25" customHeight="1" thickTop="1" thickBot="1" x14ac:dyDescent="0.25">
      <c r="A85" s="2850" t="s">
        <v>896</v>
      </c>
      <c r="B85" s="2850"/>
      <c r="C85" s="2850"/>
      <c r="D85" s="2850"/>
      <c r="E85" s="2850"/>
      <c r="F85" s="2850"/>
      <c r="G85" s="2850"/>
      <c r="H85" s="2850"/>
      <c r="I85" s="2850"/>
      <c r="J85" s="2850"/>
      <c r="K85" s="2851" t="s">
        <v>897</v>
      </c>
      <c r="L85" s="2851"/>
      <c r="M85" s="2851"/>
      <c r="N85" s="2851"/>
      <c r="O85" s="2851" t="s">
        <v>895</v>
      </c>
      <c r="P85" s="2851"/>
      <c r="Q85" s="2851"/>
      <c r="R85" s="2851"/>
      <c r="S85" s="2851"/>
      <c r="T85" s="2851"/>
      <c r="U85" s="2851" t="s">
        <v>1255</v>
      </c>
      <c r="V85" s="2851"/>
      <c r="W85" s="2851"/>
      <c r="X85" s="2851"/>
      <c r="Y85" s="2851"/>
      <c r="Z85" s="2851"/>
      <c r="AA85" s="2852" t="s">
        <v>1256</v>
      </c>
      <c r="AB85" s="2852"/>
      <c r="AC85" s="2852"/>
      <c r="AD85" s="2852"/>
      <c r="AE85" s="2852"/>
      <c r="AF85" s="2852"/>
      <c r="AG85" s="2279"/>
      <c r="AH85" s="2279"/>
      <c r="AI85" s="2279"/>
      <c r="AJ85" s="2279"/>
      <c r="AK85" s="2279"/>
      <c r="AL85" s="2279"/>
      <c r="AM85" s="2279"/>
    </row>
    <row r="86" spans="1:39" ht="14.25" customHeight="1" thickTop="1" thickBot="1" x14ac:dyDescent="0.25">
      <c r="A86" s="2850" t="s">
        <v>898</v>
      </c>
      <c r="B86" s="2850"/>
      <c r="C86" s="2850"/>
      <c r="D86" s="2850"/>
      <c r="E86" s="2850"/>
      <c r="F86" s="2850"/>
      <c r="G86" s="2850"/>
      <c r="H86" s="2850"/>
      <c r="I86" s="2850"/>
      <c r="J86" s="2850"/>
      <c r="K86" s="2851" t="s">
        <v>899</v>
      </c>
      <c r="L86" s="2851"/>
      <c r="M86" s="2851"/>
      <c r="N86" s="2851"/>
      <c r="O86" s="2851" t="s">
        <v>786</v>
      </c>
      <c r="P86" s="2851"/>
      <c r="Q86" s="2851"/>
      <c r="R86" s="2851"/>
      <c r="S86" s="2851"/>
      <c r="T86" s="2851"/>
      <c r="U86" s="2851" t="s">
        <v>786</v>
      </c>
      <c r="V86" s="2851"/>
      <c r="W86" s="2851"/>
      <c r="X86" s="2851"/>
      <c r="Y86" s="2851"/>
      <c r="Z86" s="2851"/>
      <c r="AA86" s="2852" t="s">
        <v>786</v>
      </c>
      <c r="AB86" s="2852"/>
      <c r="AC86" s="2852"/>
      <c r="AD86" s="2852"/>
      <c r="AE86" s="2852"/>
      <c r="AF86" s="2852"/>
      <c r="AG86" s="2279"/>
      <c r="AH86" s="2279"/>
      <c r="AI86" s="2279"/>
      <c r="AJ86" s="2279"/>
      <c r="AK86" s="2279"/>
      <c r="AL86" s="2279"/>
      <c r="AM86" s="2279"/>
    </row>
    <row r="87" spans="1:39" ht="14.25" customHeight="1" thickTop="1" thickBot="1" x14ac:dyDescent="0.25">
      <c r="A87" s="2850" t="s">
        <v>900</v>
      </c>
      <c r="B87" s="2850"/>
      <c r="C87" s="2850"/>
      <c r="D87" s="2850"/>
      <c r="E87" s="2850"/>
      <c r="F87" s="2850"/>
      <c r="G87" s="2850"/>
      <c r="H87" s="2850"/>
      <c r="I87" s="2850"/>
      <c r="J87" s="2850"/>
      <c r="K87" s="2851" t="s">
        <v>901</v>
      </c>
      <c r="L87" s="2851"/>
      <c r="M87" s="2851"/>
      <c r="N87" s="2851"/>
      <c r="O87" s="2851" t="s">
        <v>786</v>
      </c>
      <c r="P87" s="2851"/>
      <c r="Q87" s="2851"/>
      <c r="R87" s="2851"/>
      <c r="S87" s="2851"/>
      <c r="T87" s="2851"/>
      <c r="U87" s="2851" t="s">
        <v>1257</v>
      </c>
      <c r="V87" s="2851"/>
      <c r="W87" s="2851"/>
      <c r="X87" s="2851"/>
      <c r="Y87" s="2851"/>
      <c r="Z87" s="2851"/>
      <c r="AA87" s="2852" t="s">
        <v>786</v>
      </c>
      <c r="AB87" s="2852"/>
      <c r="AC87" s="2852"/>
      <c r="AD87" s="2852"/>
      <c r="AE87" s="2852"/>
      <c r="AF87" s="2852"/>
      <c r="AG87" s="2279"/>
      <c r="AH87" s="2279"/>
      <c r="AI87" s="2279"/>
      <c r="AJ87" s="2279"/>
      <c r="AK87" s="2279"/>
      <c r="AL87" s="2279"/>
      <c r="AM87" s="2279"/>
    </row>
    <row r="88" spans="1:39" ht="14.25" customHeight="1" thickTop="1" thickBot="1" x14ac:dyDescent="0.25">
      <c r="A88" s="2850" t="s">
        <v>902</v>
      </c>
      <c r="B88" s="2850"/>
      <c r="C88" s="2850"/>
      <c r="D88" s="2850"/>
      <c r="E88" s="2850"/>
      <c r="F88" s="2850"/>
      <c r="G88" s="2850"/>
      <c r="H88" s="2850"/>
      <c r="I88" s="2850"/>
      <c r="J88" s="2850"/>
      <c r="K88" s="2851" t="s">
        <v>903</v>
      </c>
      <c r="L88" s="2851"/>
      <c r="M88" s="2851"/>
      <c r="N88" s="2851"/>
      <c r="O88" s="2851" t="s">
        <v>904</v>
      </c>
      <c r="P88" s="2851"/>
      <c r="Q88" s="2851"/>
      <c r="R88" s="2851"/>
      <c r="S88" s="2851"/>
      <c r="T88" s="2851"/>
      <c r="U88" s="2851" t="s">
        <v>1258</v>
      </c>
      <c r="V88" s="2851"/>
      <c r="W88" s="2851"/>
      <c r="X88" s="2851"/>
      <c r="Y88" s="2851"/>
      <c r="Z88" s="2851"/>
      <c r="AA88" s="2852" t="s">
        <v>1259</v>
      </c>
      <c r="AB88" s="2852"/>
      <c r="AC88" s="2852"/>
      <c r="AD88" s="2852"/>
      <c r="AE88" s="2852"/>
      <c r="AF88" s="2852"/>
      <c r="AG88" s="2279"/>
      <c r="AH88" s="2279"/>
      <c r="AI88" s="2279"/>
      <c r="AJ88" s="2279"/>
      <c r="AK88" s="2279"/>
      <c r="AL88" s="2279"/>
      <c r="AM88" s="2279"/>
    </row>
    <row r="89" spans="1:39" ht="14.25" customHeight="1" thickTop="1" thickBot="1" x14ac:dyDescent="0.25">
      <c r="A89" s="2850" t="s">
        <v>905</v>
      </c>
      <c r="B89" s="2850"/>
      <c r="C89" s="2850"/>
      <c r="D89" s="2850"/>
      <c r="E89" s="2850"/>
      <c r="F89" s="2850"/>
      <c r="G89" s="2850"/>
      <c r="H89" s="2850"/>
      <c r="I89" s="2850"/>
      <c r="J89" s="2850"/>
      <c r="K89" s="2851" t="s">
        <v>906</v>
      </c>
      <c r="L89" s="2851"/>
      <c r="M89" s="2851"/>
      <c r="N89" s="2851"/>
      <c r="O89" s="2851" t="s">
        <v>786</v>
      </c>
      <c r="P89" s="2851"/>
      <c r="Q89" s="2851"/>
      <c r="R89" s="2851"/>
      <c r="S89" s="2851"/>
      <c r="T89" s="2851"/>
      <c r="U89" s="2851" t="s">
        <v>786</v>
      </c>
      <c r="V89" s="2851"/>
      <c r="W89" s="2851"/>
      <c r="X89" s="2851"/>
      <c r="Y89" s="2851"/>
      <c r="Z89" s="2851"/>
      <c r="AA89" s="2852" t="s">
        <v>786</v>
      </c>
      <c r="AB89" s="2852"/>
      <c r="AC89" s="2852"/>
      <c r="AD89" s="2852"/>
      <c r="AE89" s="2852"/>
      <c r="AF89" s="2852"/>
      <c r="AG89" s="2279"/>
      <c r="AH89" s="2279"/>
      <c r="AI89" s="2279"/>
      <c r="AJ89" s="2279"/>
      <c r="AK89" s="2279"/>
      <c r="AL89" s="2279"/>
      <c r="AM89" s="2279"/>
    </row>
    <row r="90" spans="1:39" ht="14.25" customHeight="1" thickTop="1" thickBot="1" x14ac:dyDescent="0.25">
      <c r="A90" s="2850" t="s">
        <v>907</v>
      </c>
      <c r="B90" s="2850"/>
      <c r="C90" s="2850"/>
      <c r="D90" s="2850"/>
      <c r="E90" s="2850"/>
      <c r="F90" s="2850"/>
      <c r="G90" s="2850"/>
      <c r="H90" s="2850"/>
      <c r="I90" s="2850"/>
      <c r="J90" s="2850"/>
      <c r="K90" s="2851" t="s">
        <v>908</v>
      </c>
      <c r="L90" s="2851"/>
      <c r="M90" s="2851"/>
      <c r="N90" s="2851"/>
      <c r="O90" s="2851" t="s">
        <v>909</v>
      </c>
      <c r="P90" s="2851"/>
      <c r="Q90" s="2851"/>
      <c r="R90" s="2851"/>
      <c r="S90" s="2851"/>
      <c r="T90" s="2851"/>
      <c r="U90" s="2851" t="s">
        <v>1260</v>
      </c>
      <c r="V90" s="2851"/>
      <c r="W90" s="2851"/>
      <c r="X90" s="2851"/>
      <c r="Y90" s="2851"/>
      <c r="Z90" s="2851"/>
      <c r="AA90" s="2852" t="s">
        <v>1261</v>
      </c>
      <c r="AB90" s="2852"/>
      <c r="AC90" s="2852"/>
      <c r="AD90" s="2852"/>
      <c r="AE90" s="2852"/>
      <c r="AF90" s="2852"/>
      <c r="AG90" s="2279"/>
      <c r="AH90" s="2279"/>
      <c r="AI90" s="2279"/>
      <c r="AJ90" s="2279"/>
      <c r="AK90" s="2279"/>
      <c r="AL90" s="2279"/>
      <c r="AM90" s="2279"/>
    </row>
    <row r="91" spans="1:39" ht="14.25" thickTop="1" thickBot="1" x14ac:dyDescent="0.25">
      <c r="A91" s="2850" t="s">
        <v>303</v>
      </c>
      <c r="B91" s="2850"/>
      <c r="C91" s="2850"/>
      <c r="D91" s="2850"/>
      <c r="E91" s="2850"/>
      <c r="F91" s="2850"/>
      <c r="G91" s="2850"/>
      <c r="H91" s="2850"/>
      <c r="I91" s="2850"/>
      <c r="J91" s="2850"/>
      <c r="K91" s="2851" t="s">
        <v>303</v>
      </c>
      <c r="L91" s="2851"/>
      <c r="M91" s="2851"/>
      <c r="N91" s="2851"/>
      <c r="O91" s="2851" t="s">
        <v>303</v>
      </c>
      <c r="P91" s="2851"/>
      <c r="Q91" s="2851"/>
      <c r="R91" s="2851"/>
      <c r="S91" s="2851"/>
      <c r="T91" s="2851"/>
      <c r="U91" s="2851" t="s">
        <v>303</v>
      </c>
      <c r="V91" s="2851"/>
      <c r="W91" s="2851"/>
      <c r="X91" s="2851"/>
      <c r="Y91" s="2851"/>
      <c r="Z91" s="2851"/>
      <c r="AA91" s="2852" t="s">
        <v>303</v>
      </c>
      <c r="AB91" s="2852"/>
      <c r="AC91" s="2852"/>
      <c r="AD91" s="2852"/>
      <c r="AE91" s="2852"/>
      <c r="AF91" s="2852"/>
      <c r="AG91" s="2279"/>
      <c r="AH91" s="2279"/>
      <c r="AI91" s="2279"/>
      <c r="AJ91" s="2279"/>
      <c r="AK91" s="2279"/>
      <c r="AL91" s="2279"/>
      <c r="AM91" s="2279"/>
    </row>
    <row r="92" spans="1:39" ht="14.25" customHeight="1" thickTop="1" thickBot="1" x14ac:dyDescent="0.25">
      <c r="A92" s="2850" t="s">
        <v>910</v>
      </c>
      <c r="B92" s="2850"/>
      <c r="C92" s="2850"/>
      <c r="D92" s="2850"/>
      <c r="E92" s="2850"/>
      <c r="F92" s="2850"/>
      <c r="G92" s="2850"/>
      <c r="H92" s="2850"/>
      <c r="I92" s="2850"/>
      <c r="J92" s="2850"/>
      <c r="K92" s="2851" t="s">
        <v>303</v>
      </c>
      <c r="L92" s="2851"/>
      <c r="M92" s="2851"/>
      <c r="N92" s="2851"/>
      <c r="O92" s="2851" t="s">
        <v>303</v>
      </c>
      <c r="P92" s="2851"/>
      <c r="Q92" s="2851"/>
      <c r="R92" s="2851"/>
      <c r="S92" s="2851"/>
      <c r="T92" s="2851"/>
      <c r="U92" s="2851" t="s">
        <v>303</v>
      </c>
      <c r="V92" s="2851"/>
      <c r="W92" s="2851"/>
      <c r="X92" s="2851"/>
      <c r="Y92" s="2851"/>
      <c r="Z92" s="2851"/>
      <c r="AA92" s="2852" t="s">
        <v>303</v>
      </c>
      <c r="AB92" s="2852"/>
      <c r="AC92" s="2852"/>
      <c r="AD92" s="2852"/>
      <c r="AE92" s="2852"/>
      <c r="AF92" s="2852"/>
      <c r="AG92" s="2279"/>
      <c r="AH92" s="2279"/>
      <c r="AI92" s="2279"/>
      <c r="AJ92" s="2279"/>
      <c r="AK92" s="2279"/>
      <c r="AL92" s="2279"/>
      <c r="AM92" s="2279"/>
    </row>
    <row r="93" spans="1:39" ht="14.25" customHeight="1" thickTop="1" thickBot="1" x14ac:dyDescent="0.25">
      <c r="A93" s="2850" t="s">
        <v>911</v>
      </c>
      <c r="B93" s="2850"/>
      <c r="C93" s="2850"/>
      <c r="D93" s="2850"/>
      <c r="E93" s="2850"/>
      <c r="F93" s="2850"/>
      <c r="G93" s="2850"/>
      <c r="H93" s="2850"/>
      <c r="I93" s="2850"/>
      <c r="J93" s="2850"/>
      <c r="K93" s="2851" t="s">
        <v>912</v>
      </c>
      <c r="L93" s="2851"/>
      <c r="M93" s="2851"/>
      <c r="N93" s="2851"/>
      <c r="O93" s="2851" t="s">
        <v>913</v>
      </c>
      <c r="P93" s="2851"/>
      <c r="Q93" s="2851"/>
      <c r="R93" s="2851"/>
      <c r="S93" s="2851"/>
      <c r="T93" s="2851"/>
      <c r="U93" s="2851" t="s">
        <v>1262</v>
      </c>
      <c r="V93" s="2851"/>
      <c r="W93" s="2851"/>
      <c r="X93" s="2851"/>
      <c r="Y93" s="2851"/>
      <c r="Z93" s="2851"/>
      <c r="AA93" s="2852" t="s">
        <v>1263</v>
      </c>
      <c r="AB93" s="2852"/>
      <c r="AC93" s="2852"/>
      <c r="AD93" s="2852"/>
      <c r="AE93" s="2852"/>
      <c r="AF93" s="2852"/>
      <c r="AG93" s="2279"/>
      <c r="AH93" s="2279"/>
      <c r="AI93" s="2279"/>
      <c r="AJ93" s="2279"/>
      <c r="AK93" s="2279"/>
      <c r="AL93" s="2279"/>
      <c r="AM93" s="2279"/>
    </row>
    <row r="94" spans="1:39" ht="14.25" customHeight="1" thickTop="1" thickBot="1" x14ac:dyDescent="0.25">
      <c r="A94" s="2850" t="s">
        <v>914</v>
      </c>
      <c r="B94" s="2850"/>
      <c r="C94" s="2850"/>
      <c r="D94" s="2850"/>
      <c r="E94" s="2850"/>
      <c r="F94" s="2850"/>
      <c r="G94" s="2850"/>
      <c r="H94" s="2850"/>
      <c r="I94" s="2850"/>
      <c r="J94" s="2850"/>
      <c r="K94" s="2851" t="s">
        <v>915</v>
      </c>
      <c r="L94" s="2851"/>
      <c r="M94" s="2851"/>
      <c r="N94" s="2851"/>
      <c r="O94" s="2851" t="s">
        <v>916</v>
      </c>
      <c r="P94" s="2851"/>
      <c r="Q94" s="2851"/>
      <c r="R94" s="2851"/>
      <c r="S94" s="2851"/>
      <c r="T94" s="2851"/>
      <c r="U94" s="2851" t="s">
        <v>916</v>
      </c>
      <c r="V94" s="2851"/>
      <c r="W94" s="2851"/>
      <c r="X94" s="2851"/>
      <c r="Y94" s="2851"/>
      <c r="Z94" s="2851"/>
      <c r="AA94" s="2852" t="s">
        <v>917</v>
      </c>
      <c r="AB94" s="2852"/>
      <c r="AC94" s="2852"/>
      <c r="AD94" s="2852"/>
      <c r="AE94" s="2852"/>
      <c r="AF94" s="2852"/>
      <c r="AG94" s="2279"/>
      <c r="AH94" s="2279"/>
      <c r="AI94" s="2279"/>
      <c r="AJ94" s="2279"/>
      <c r="AK94" s="2279"/>
      <c r="AL94" s="2279"/>
      <c r="AM94" s="2279"/>
    </row>
    <row r="95" spans="1:39" ht="14.25" customHeight="1" thickTop="1" thickBot="1" x14ac:dyDescent="0.25">
      <c r="A95" s="2850" t="s">
        <v>918</v>
      </c>
      <c r="B95" s="2850"/>
      <c r="C95" s="2850"/>
      <c r="D95" s="2850"/>
      <c r="E95" s="2850"/>
      <c r="F95" s="2850"/>
      <c r="G95" s="2850"/>
      <c r="H95" s="2850"/>
      <c r="I95" s="2850"/>
      <c r="J95" s="2850"/>
      <c r="K95" s="2851" t="s">
        <v>919</v>
      </c>
      <c r="L95" s="2851"/>
      <c r="M95" s="2851"/>
      <c r="N95" s="2851"/>
      <c r="O95" s="2851" t="s">
        <v>786</v>
      </c>
      <c r="P95" s="2851"/>
      <c r="Q95" s="2851"/>
      <c r="R95" s="2851"/>
      <c r="S95" s="2851"/>
      <c r="T95" s="2851"/>
      <c r="U95" s="2851" t="s">
        <v>786</v>
      </c>
      <c r="V95" s="2851"/>
      <c r="W95" s="2851"/>
      <c r="X95" s="2851"/>
      <c r="Y95" s="2851"/>
      <c r="Z95" s="2851"/>
      <c r="AA95" s="2852" t="s">
        <v>786</v>
      </c>
      <c r="AB95" s="2852"/>
      <c r="AC95" s="2852"/>
      <c r="AD95" s="2852"/>
      <c r="AE95" s="2852"/>
      <c r="AF95" s="2852"/>
      <c r="AG95" s="2279"/>
      <c r="AH95" s="2279"/>
      <c r="AI95" s="2279"/>
      <c r="AJ95" s="2279"/>
      <c r="AK95" s="2279"/>
      <c r="AL95" s="2279"/>
      <c r="AM95" s="2279"/>
    </row>
    <row r="96" spans="1:39" ht="14.25" customHeight="1" thickTop="1" thickBot="1" x14ac:dyDescent="0.25">
      <c r="A96" s="2850" t="s">
        <v>920</v>
      </c>
      <c r="B96" s="2850"/>
      <c r="C96" s="2850"/>
      <c r="D96" s="2850"/>
      <c r="E96" s="2850"/>
      <c r="F96" s="2850"/>
      <c r="G96" s="2850"/>
      <c r="H96" s="2850"/>
      <c r="I96" s="2850"/>
      <c r="J96" s="2850"/>
      <c r="K96" s="2851" t="s">
        <v>921</v>
      </c>
      <c r="L96" s="2851"/>
      <c r="M96" s="2851"/>
      <c r="N96" s="2851"/>
      <c r="O96" s="2851" t="s">
        <v>786</v>
      </c>
      <c r="P96" s="2851"/>
      <c r="Q96" s="2851"/>
      <c r="R96" s="2851"/>
      <c r="S96" s="2851"/>
      <c r="T96" s="2851"/>
      <c r="U96" s="2851" t="s">
        <v>786</v>
      </c>
      <c r="V96" s="2851"/>
      <c r="W96" s="2851"/>
      <c r="X96" s="2851"/>
      <c r="Y96" s="2851"/>
      <c r="Z96" s="2851"/>
      <c r="AA96" s="2852" t="s">
        <v>786</v>
      </c>
      <c r="AB96" s="2852"/>
      <c r="AC96" s="2852"/>
      <c r="AD96" s="2852"/>
      <c r="AE96" s="2852"/>
      <c r="AF96" s="2852"/>
      <c r="AG96" s="2279"/>
      <c r="AH96" s="2279"/>
      <c r="AI96" s="2279"/>
      <c r="AJ96" s="2279"/>
      <c r="AK96" s="2279"/>
      <c r="AL96" s="2279"/>
      <c r="AM96" s="2279"/>
    </row>
    <row r="97" spans="1:39" ht="14.25" customHeight="1" thickTop="1" thickBot="1" x14ac:dyDescent="0.25">
      <c r="A97" s="2850" t="s">
        <v>922</v>
      </c>
      <c r="B97" s="2850"/>
      <c r="C97" s="2850"/>
      <c r="D97" s="2850"/>
      <c r="E97" s="2850"/>
      <c r="F97" s="2850"/>
      <c r="G97" s="2850"/>
      <c r="H97" s="2850"/>
      <c r="I97" s="2850"/>
      <c r="J97" s="2850"/>
      <c r="K97" s="2851" t="s">
        <v>923</v>
      </c>
      <c r="L97" s="2851"/>
      <c r="M97" s="2851"/>
      <c r="N97" s="2851"/>
      <c r="O97" s="2851" t="s">
        <v>924</v>
      </c>
      <c r="P97" s="2851"/>
      <c r="Q97" s="2851"/>
      <c r="R97" s="2851"/>
      <c r="S97" s="2851"/>
      <c r="T97" s="2851"/>
      <c r="U97" s="2851" t="s">
        <v>1264</v>
      </c>
      <c r="V97" s="2851"/>
      <c r="W97" s="2851"/>
      <c r="X97" s="2851"/>
      <c r="Y97" s="2851"/>
      <c r="Z97" s="2851"/>
      <c r="AA97" s="2852" t="s">
        <v>1265</v>
      </c>
      <c r="AB97" s="2852"/>
      <c r="AC97" s="2852"/>
      <c r="AD97" s="2852"/>
      <c r="AE97" s="2852"/>
      <c r="AF97" s="2852"/>
      <c r="AG97" s="2279"/>
      <c r="AH97" s="2279"/>
      <c r="AI97" s="2279"/>
      <c r="AJ97" s="2279"/>
      <c r="AK97" s="2279"/>
      <c r="AL97" s="2279"/>
      <c r="AM97" s="2279"/>
    </row>
    <row r="98" spans="1:39" ht="14.25" customHeight="1" thickTop="1" thickBot="1" x14ac:dyDescent="0.25">
      <c r="A98" s="2850" t="s">
        <v>925</v>
      </c>
      <c r="B98" s="2850"/>
      <c r="C98" s="2850"/>
      <c r="D98" s="2850"/>
      <c r="E98" s="2850"/>
      <c r="F98" s="2850"/>
      <c r="G98" s="2850"/>
      <c r="H98" s="2850"/>
      <c r="I98" s="2850"/>
      <c r="J98" s="2850"/>
      <c r="K98" s="2851" t="s">
        <v>926</v>
      </c>
      <c r="L98" s="2851"/>
      <c r="M98" s="2851"/>
      <c r="N98" s="2851"/>
      <c r="O98" s="2851" t="s">
        <v>786</v>
      </c>
      <c r="P98" s="2851"/>
      <c r="Q98" s="2851"/>
      <c r="R98" s="2851"/>
      <c r="S98" s="2851"/>
      <c r="T98" s="2851"/>
      <c r="U98" s="2851" t="s">
        <v>786</v>
      </c>
      <c r="V98" s="2851"/>
      <c r="W98" s="2851"/>
      <c r="X98" s="2851"/>
      <c r="Y98" s="2851"/>
      <c r="Z98" s="2851"/>
      <c r="AA98" s="2852" t="s">
        <v>786</v>
      </c>
      <c r="AB98" s="2852"/>
      <c r="AC98" s="2852"/>
      <c r="AD98" s="2852"/>
      <c r="AE98" s="2852"/>
      <c r="AF98" s="2852"/>
      <c r="AG98" s="2279"/>
      <c r="AH98" s="2279"/>
      <c r="AI98" s="2279"/>
      <c r="AJ98" s="2279"/>
      <c r="AK98" s="2279"/>
      <c r="AL98" s="2279"/>
      <c r="AM98" s="2279"/>
    </row>
    <row r="99" spans="1:39" ht="14.25" customHeight="1" thickTop="1" thickBot="1" x14ac:dyDescent="0.25">
      <c r="A99" s="2850" t="s">
        <v>927</v>
      </c>
      <c r="B99" s="2850"/>
      <c r="C99" s="2850"/>
      <c r="D99" s="2850"/>
      <c r="E99" s="2850"/>
      <c r="F99" s="2850"/>
      <c r="G99" s="2850"/>
      <c r="H99" s="2850"/>
      <c r="I99" s="2850"/>
      <c r="J99" s="2850"/>
      <c r="K99" s="2851" t="s">
        <v>928</v>
      </c>
      <c r="L99" s="2851"/>
      <c r="M99" s="2851"/>
      <c r="N99" s="2851"/>
      <c r="O99" s="2851" t="s">
        <v>929</v>
      </c>
      <c r="P99" s="2851"/>
      <c r="Q99" s="2851"/>
      <c r="R99" s="2851"/>
      <c r="S99" s="2851"/>
      <c r="T99" s="2851"/>
      <c r="U99" s="2851" t="s">
        <v>1266</v>
      </c>
      <c r="V99" s="2851"/>
      <c r="W99" s="2851"/>
      <c r="X99" s="2851"/>
      <c r="Y99" s="2851"/>
      <c r="Z99" s="2851"/>
      <c r="AA99" s="2852" t="s">
        <v>1267</v>
      </c>
      <c r="AB99" s="2852"/>
      <c r="AC99" s="2852"/>
      <c r="AD99" s="2852"/>
      <c r="AE99" s="2852"/>
      <c r="AF99" s="2852"/>
      <c r="AG99" s="2279"/>
      <c r="AH99" s="2279"/>
      <c r="AI99" s="2279"/>
      <c r="AJ99" s="2279"/>
      <c r="AK99" s="2279"/>
      <c r="AL99" s="2279"/>
      <c r="AM99" s="2279"/>
    </row>
    <row r="100" spans="1:39" ht="14.25" customHeight="1" thickTop="1" thickBot="1" x14ac:dyDescent="0.25">
      <c r="A100" s="2850" t="s">
        <v>930</v>
      </c>
      <c r="B100" s="2850"/>
      <c r="C100" s="2850"/>
      <c r="D100" s="2850"/>
      <c r="E100" s="2850"/>
      <c r="F100" s="2850"/>
      <c r="G100" s="2850"/>
      <c r="H100" s="2850"/>
      <c r="I100" s="2850"/>
      <c r="J100" s="2850"/>
      <c r="K100" s="2851" t="s">
        <v>931</v>
      </c>
      <c r="L100" s="2851"/>
      <c r="M100" s="2851"/>
      <c r="N100" s="2851"/>
      <c r="O100" s="2851" t="s">
        <v>932</v>
      </c>
      <c r="P100" s="2851"/>
      <c r="Q100" s="2851"/>
      <c r="R100" s="2851"/>
      <c r="S100" s="2851"/>
      <c r="T100" s="2851"/>
      <c r="U100" s="2851" t="s">
        <v>1268</v>
      </c>
      <c r="V100" s="2851"/>
      <c r="W100" s="2851"/>
      <c r="X100" s="2851"/>
      <c r="Y100" s="2851"/>
      <c r="Z100" s="2851"/>
      <c r="AA100" s="2852" t="s">
        <v>1269</v>
      </c>
      <c r="AB100" s="2852"/>
      <c r="AC100" s="2852"/>
      <c r="AD100" s="2852"/>
      <c r="AE100" s="2852"/>
      <c r="AF100" s="2852"/>
      <c r="AG100" s="2279"/>
      <c r="AH100" s="2279"/>
      <c r="AI100" s="2279"/>
      <c r="AJ100" s="2279"/>
      <c r="AK100" s="2279"/>
      <c r="AL100" s="2279"/>
      <c r="AM100" s="2279"/>
    </row>
    <row r="101" spans="1:39" ht="14.25" customHeight="1" thickTop="1" thickBot="1" x14ac:dyDescent="0.25">
      <c r="A101" s="2850" t="s">
        <v>933</v>
      </c>
      <c r="B101" s="2850"/>
      <c r="C101" s="2850"/>
      <c r="D101" s="2850"/>
      <c r="E101" s="2850"/>
      <c r="F101" s="2850"/>
      <c r="G101" s="2850"/>
      <c r="H101" s="2850"/>
      <c r="I101" s="2850"/>
      <c r="J101" s="2850"/>
      <c r="K101" s="2851" t="s">
        <v>934</v>
      </c>
      <c r="L101" s="2851"/>
      <c r="M101" s="2851"/>
      <c r="N101" s="2851"/>
      <c r="O101" s="2851" t="s">
        <v>935</v>
      </c>
      <c r="P101" s="2851"/>
      <c r="Q101" s="2851"/>
      <c r="R101" s="2851"/>
      <c r="S101" s="2851"/>
      <c r="T101" s="2851"/>
      <c r="U101" s="2851" t="s">
        <v>1270</v>
      </c>
      <c r="V101" s="2851"/>
      <c r="W101" s="2851"/>
      <c r="X101" s="2851"/>
      <c r="Y101" s="2851"/>
      <c r="Z101" s="2851"/>
      <c r="AA101" s="2852" t="s">
        <v>1271</v>
      </c>
      <c r="AB101" s="2852"/>
      <c r="AC101" s="2852"/>
      <c r="AD101" s="2852"/>
      <c r="AE101" s="2852"/>
      <c r="AF101" s="2852"/>
      <c r="AG101" s="2279"/>
      <c r="AH101" s="2279"/>
      <c r="AI101" s="2279"/>
      <c r="AJ101" s="2279"/>
      <c r="AK101" s="2279"/>
      <c r="AL101" s="2279"/>
      <c r="AM101" s="2279"/>
    </row>
    <row r="102" spans="1:39" ht="14.25" customHeight="1" thickTop="1" thickBot="1" x14ac:dyDescent="0.25">
      <c r="A102" s="2850" t="s">
        <v>936</v>
      </c>
      <c r="B102" s="2850"/>
      <c r="C102" s="2850"/>
      <c r="D102" s="2850"/>
      <c r="E102" s="2850"/>
      <c r="F102" s="2850"/>
      <c r="G102" s="2850"/>
      <c r="H102" s="2850"/>
      <c r="I102" s="2850"/>
      <c r="J102" s="2850"/>
      <c r="K102" s="2851" t="s">
        <v>937</v>
      </c>
      <c r="L102" s="2851"/>
      <c r="M102" s="2851"/>
      <c r="N102" s="2851"/>
      <c r="O102" s="2851" t="s">
        <v>938</v>
      </c>
      <c r="P102" s="2851"/>
      <c r="Q102" s="2851"/>
      <c r="R102" s="2851"/>
      <c r="S102" s="2851"/>
      <c r="T102" s="2851"/>
      <c r="U102" s="2851" t="s">
        <v>1272</v>
      </c>
      <c r="V102" s="2851"/>
      <c r="W102" s="2851"/>
      <c r="X102" s="2851"/>
      <c r="Y102" s="2851"/>
      <c r="Z102" s="2851"/>
      <c r="AA102" s="2852" t="s">
        <v>1273</v>
      </c>
      <c r="AB102" s="2852"/>
      <c r="AC102" s="2852"/>
      <c r="AD102" s="2852"/>
      <c r="AE102" s="2852"/>
      <c r="AF102" s="2852"/>
      <c r="AG102" s="2279"/>
      <c r="AH102" s="2279"/>
      <c r="AI102" s="2279"/>
      <c r="AJ102" s="2279"/>
      <c r="AK102" s="2279"/>
      <c r="AL102" s="2279"/>
      <c r="AM102" s="2279"/>
    </row>
    <row r="103" spans="1:39" ht="14.25" customHeight="1" thickTop="1" thickBot="1" x14ac:dyDescent="0.25">
      <c r="A103" s="2850" t="s">
        <v>939</v>
      </c>
      <c r="B103" s="2850"/>
      <c r="C103" s="2850"/>
      <c r="D103" s="2850"/>
      <c r="E103" s="2850"/>
      <c r="F103" s="2850"/>
      <c r="G103" s="2850"/>
      <c r="H103" s="2850"/>
      <c r="I103" s="2850"/>
      <c r="J103" s="2850"/>
      <c r="K103" s="2851" t="s">
        <v>940</v>
      </c>
      <c r="L103" s="2851"/>
      <c r="M103" s="2851"/>
      <c r="N103" s="2851"/>
      <c r="O103" s="2851" t="s">
        <v>941</v>
      </c>
      <c r="P103" s="2851"/>
      <c r="Q103" s="2851"/>
      <c r="R103" s="2851"/>
      <c r="S103" s="2851"/>
      <c r="T103" s="2851"/>
      <c r="U103" s="2851" t="s">
        <v>1274</v>
      </c>
      <c r="V103" s="2851"/>
      <c r="W103" s="2851"/>
      <c r="X103" s="2851"/>
      <c r="Y103" s="2851"/>
      <c r="Z103" s="2851"/>
      <c r="AA103" s="2852" t="s">
        <v>1275</v>
      </c>
      <c r="AB103" s="2852"/>
      <c r="AC103" s="2852"/>
      <c r="AD103" s="2852"/>
      <c r="AE103" s="2852"/>
      <c r="AF103" s="2852"/>
      <c r="AG103" s="2279"/>
      <c r="AH103" s="2279"/>
      <c r="AI103" s="2279"/>
      <c r="AJ103" s="2279"/>
      <c r="AK103" s="2279"/>
      <c r="AL103" s="2279"/>
      <c r="AM103" s="2279"/>
    </row>
    <row r="104" spans="1:39" ht="14.25" customHeight="1" thickTop="1" thickBot="1" x14ac:dyDescent="0.25">
      <c r="A104" s="2850" t="s">
        <v>942</v>
      </c>
      <c r="B104" s="2850"/>
      <c r="C104" s="2850"/>
      <c r="D104" s="2850"/>
      <c r="E104" s="2850"/>
      <c r="F104" s="2850"/>
      <c r="G104" s="2850"/>
      <c r="H104" s="2850"/>
      <c r="I104" s="2850"/>
      <c r="J104" s="2850"/>
      <c r="K104" s="2851" t="s">
        <v>943</v>
      </c>
      <c r="L104" s="2851"/>
      <c r="M104" s="2851"/>
      <c r="N104" s="2851"/>
      <c r="O104" s="2851" t="s">
        <v>786</v>
      </c>
      <c r="P104" s="2851"/>
      <c r="Q104" s="2851"/>
      <c r="R104" s="2851"/>
      <c r="S104" s="2851"/>
      <c r="T104" s="2851"/>
      <c r="U104" s="2851" t="s">
        <v>786</v>
      </c>
      <c r="V104" s="2851"/>
      <c r="W104" s="2851"/>
      <c r="X104" s="2851"/>
      <c r="Y104" s="2851"/>
      <c r="Z104" s="2851"/>
      <c r="AA104" s="2852" t="s">
        <v>786</v>
      </c>
      <c r="AB104" s="2852"/>
      <c r="AC104" s="2852"/>
      <c r="AD104" s="2852"/>
      <c r="AE104" s="2852"/>
      <c r="AF104" s="2852"/>
      <c r="AG104" s="2279"/>
      <c r="AH104" s="2279"/>
      <c r="AI104" s="2279"/>
      <c r="AJ104" s="2279"/>
      <c r="AK104" s="2279"/>
      <c r="AL104" s="2279"/>
      <c r="AM104" s="2279"/>
    </row>
    <row r="105" spans="1:39" ht="14.25" customHeight="1" thickTop="1" thickBot="1" x14ac:dyDescent="0.25">
      <c r="A105" s="2850" t="s">
        <v>944</v>
      </c>
      <c r="B105" s="2850"/>
      <c r="C105" s="2850"/>
      <c r="D105" s="2850"/>
      <c r="E105" s="2850"/>
      <c r="F105" s="2850"/>
      <c r="G105" s="2850"/>
      <c r="H105" s="2850"/>
      <c r="I105" s="2850"/>
      <c r="J105" s="2850"/>
      <c r="K105" s="2851" t="s">
        <v>945</v>
      </c>
      <c r="L105" s="2851"/>
      <c r="M105" s="2851"/>
      <c r="N105" s="2851"/>
      <c r="O105" s="2851" t="s">
        <v>946</v>
      </c>
      <c r="P105" s="2851"/>
      <c r="Q105" s="2851"/>
      <c r="R105" s="2851"/>
      <c r="S105" s="2851"/>
      <c r="T105" s="2851"/>
      <c r="U105" s="2851" t="s">
        <v>1276</v>
      </c>
      <c r="V105" s="2851"/>
      <c r="W105" s="2851"/>
      <c r="X105" s="2851"/>
      <c r="Y105" s="2851"/>
      <c r="Z105" s="2851"/>
      <c r="AA105" s="2852" t="s">
        <v>1277</v>
      </c>
      <c r="AB105" s="2852"/>
      <c r="AC105" s="2852"/>
      <c r="AD105" s="2852"/>
      <c r="AE105" s="2852"/>
      <c r="AF105" s="2852"/>
      <c r="AG105" s="2279"/>
      <c r="AH105" s="2279"/>
      <c r="AI105" s="2279"/>
      <c r="AJ105" s="2279"/>
      <c r="AK105" s="2279"/>
      <c r="AL105" s="2279"/>
      <c r="AM105" s="2279"/>
    </row>
    <row r="106" spans="1:39" ht="14.25" customHeight="1" thickTop="1" thickBot="1" x14ac:dyDescent="0.25">
      <c r="A106" s="2850" t="s">
        <v>947</v>
      </c>
      <c r="B106" s="2850"/>
      <c r="C106" s="2850"/>
      <c r="D106" s="2850"/>
      <c r="E106" s="2850"/>
      <c r="F106" s="2850"/>
      <c r="G106" s="2850"/>
      <c r="H106" s="2850"/>
      <c r="I106" s="2850"/>
      <c r="J106" s="2850"/>
      <c r="K106" s="2851" t="s">
        <v>948</v>
      </c>
      <c r="L106" s="2851"/>
      <c r="M106" s="2851"/>
      <c r="N106" s="2851"/>
      <c r="O106" s="2851" t="s">
        <v>909</v>
      </c>
      <c r="P106" s="2851"/>
      <c r="Q106" s="2851"/>
      <c r="R106" s="2851"/>
      <c r="S106" s="2851"/>
      <c r="T106" s="2851"/>
      <c r="U106" s="2851" t="s">
        <v>1260</v>
      </c>
      <c r="V106" s="2851"/>
      <c r="W106" s="2851"/>
      <c r="X106" s="2851"/>
      <c r="Y106" s="2851"/>
      <c r="Z106" s="2851"/>
      <c r="AA106" s="2852" t="s">
        <v>1261</v>
      </c>
      <c r="AB106" s="2852"/>
      <c r="AC106" s="2852"/>
      <c r="AD106" s="2852"/>
      <c r="AE106" s="2852"/>
      <c r="AF106" s="2852"/>
      <c r="AG106" s="2279"/>
      <c r="AH106" s="2279"/>
      <c r="AI106" s="2279"/>
      <c r="AJ106" s="2279"/>
      <c r="AK106" s="2279"/>
      <c r="AL106" s="2279"/>
      <c r="AM106" s="2279"/>
    </row>
    <row r="107" spans="1:39" ht="14.25" thickTop="1" thickBot="1" x14ac:dyDescent="0.25">
      <c r="A107" s="2850" t="s">
        <v>303</v>
      </c>
      <c r="B107" s="2850"/>
      <c r="C107" s="2850"/>
      <c r="D107" s="2850"/>
      <c r="E107" s="2850"/>
      <c r="F107" s="2850"/>
      <c r="G107" s="2850"/>
      <c r="H107" s="2850"/>
      <c r="I107" s="2850"/>
      <c r="J107" s="2850"/>
      <c r="K107" s="2851" t="s">
        <v>303</v>
      </c>
      <c r="L107" s="2851"/>
      <c r="M107" s="2851"/>
      <c r="N107" s="2851"/>
      <c r="O107" s="2851" t="s">
        <v>303</v>
      </c>
      <c r="P107" s="2851"/>
      <c r="Q107" s="2851"/>
      <c r="R107" s="2851"/>
      <c r="S107" s="2851"/>
      <c r="T107" s="2851"/>
      <c r="U107" s="2851" t="s">
        <v>303</v>
      </c>
      <c r="V107" s="2851"/>
      <c r="W107" s="2851"/>
      <c r="X107" s="2851"/>
      <c r="Y107" s="2851"/>
      <c r="Z107" s="2851"/>
      <c r="AA107" s="2852" t="s">
        <v>303</v>
      </c>
      <c r="AB107" s="2852"/>
      <c r="AC107" s="2852"/>
      <c r="AD107" s="2852"/>
      <c r="AE107" s="2852"/>
      <c r="AF107" s="2852"/>
      <c r="AG107" s="2279"/>
      <c r="AH107" s="2279"/>
      <c r="AI107" s="2279"/>
      <c r="AJ107" s="2279"/>
      <c r="AK107" s="2279"/>
      <c r="AL107" s="2279"/>
      <c r="AM107" s="2279"/>
    </row>
    <row r="108" spans="1:39" ht="14.25" customHeight="1" thickTop="1" thickBot="1" x14ac:dyDescent="0.25">
      <c r="A108" s="2850" t="s">
        <v>949</v>
      </c>
      <c r="B108" s="2850"/>
      <c r="C108" s="2850"/>
      <c r="D108" s="2850"/>
      <c r="E108" s="2850"/>
      <c r="F108" s="2850"/>
      <c r="G108" s="2850"/>
      <c r="H108" s="2850"/>
      <c r="I108" s="2850"/>
      <c r="J108" s="2850"/>
      <c r="K108" s="2851" t="s">
        <v>950</v>
      </c>
      <c r="L108" s="2851"/>
      <c r="M108" s="2851"/>
      <c r="N108" s="2851"/>
      <c r="O108" s="2851" t="s">
        <v>303</v>
      </c>
      <c r="P108" s="2851"/>
      <c r="Q108" s="2851"/>
      <c r="R108" s="2851"/>
      <c r="S108" s="2851"/>
      <c r="T108" s="2851"/>
      <c r="U108" s="2851" t="s">
        <v>303</v>
      </c>
      <c r="V108" s="2851"/>
      <c r="W108" s="2851"/>
      <c r="X108" s="2851"/>
      <c r="Y108" s="2851"/>
      <c r="Z108" s="2851"/>
      <c r="AA108" s="2852" t="s">
        <v>303</v>
      </c>
      <c r="AB108" s="2852"/>
      <c r="AC108" s="2852"/>
      <c r="AD108" s="2852"/>
      <c r="AE108" s="2852"/>
      <c r="AF108" s="2852"/>
      <c r="AG108" s="2279"/>
      <c r="AH108" s="2279"/>
      <c r="AI108" s="2279"/>
      <c r="AJ108" s="2279"/>
      <c r="AK108" s="2279"/>
      <c r="AL108" s="2279"/>
      <c r="AM108" s="2279"/>
    </row>
    <row r="109" spans="1:39" ht="14.25" customHeight="1" thickTop="1" thickBot="1" x14ac:dyDescent="0.25">
      <c r="A109" s="2850" t="s">
        <v>951</v>
      </c>
      <c r="B109" s="2850"/>
      <c r="C109" s="2850"/>
      <c r="D109" s="2850"/>
      <c r="E109" s="2850"/>
      <c r="F109" s="2850"/>
      <c r="G109" s="2850"/>
      <c r="H109" s="2850"/>
      <c r="I109" s="2850"/>
      <c r="J109" s="2850"/>
      <c r="K109" s="2851" t="s">
        <v>952</v>
      </c>
      <c r="L109" s="2851"/>
      <c r="M109" s="2851"/>
      <c r="N109" s="2851"/>
      <c r="O109" s="2851" t="s">
        <v>953</v>
      </c>
      <c r="P109" s="2851"/>
      <c r="Q109" s="2851"/>
      <c r="R109" s="2851"/>
      <c r="S109" s="2851"/>
      <c r="T109" s="2851"/>
      <c r="U109" s="2851" t="s">
        <v>953</v>
      </c>
      <c r="V109" s="2851"/>
      <c r="W109" s="2851"/>
      <c r="X109" s="2851"/>
      <c r="Y109" s="2851"/>
      <c r="Z109" s="2851"/>
      <c r="AA109" s="2852" t="s">
        <v>917</v>
      </c>
      <c r="AB109" s="2852"/>
      <c r="AC109" s="2852"/>
      <c r="AD109" s="2852"/>
      <c r="AE109" s="2852"/>
      <c r="AF109" s="2852"/>
      <c r="AG109" s="2279"/>
      <c r="AH109" s="2279"/>
      <c r="AI109" s="2279"/>
      <c r="AJ109" s="2279"/>
      <c r="AK109" s="2279"/>
      <c r="AL109" s="2279"/>
      <c r="AM109" s="2279"/>
    </row>
    <row r="110" spans="1:39" ht="14.25" customHeight="1" thickTop="1" thickBot="1" x14ac:dyDescent="0.25">
      <c r="A110" s="2850" t="s">
        <v>954</v>
      </c>
      <c r="B110" s="2850"/>
      <c r="C110" s="2850"/>
      <c r="D110" s="2850"/>
      <c r="E110" s="2850"/>
      <c r="F110" s="2850"/>
      <c r="G110" s="2850"/>
      <c r="H110" s="2850"/>
      <c r="I110" s="2850"/>
      <c r="J110" s="2850"/>
      <c r="K110" s="2851" t="s">
        <v>955</v>
      </c>
      <c r="L110" s="2851"/>
      <c r="M110" s="2851"/>
      <c r="N110" s="2851"/>
      <c r="O110" s="2851" t="s">
        <v>956</v>
      </c>
      <c r="P110" s="2851"/>
      <c r="Q110" s="2851"/>
      <c r="R110" s="2851"/>
      <c r="S110" s="2851"/>
      <c r="T110" s="2851"/>
      <c r="U110" s="2851" t="s">
        <v>956</v>
      </c>
      <c r="V110" s="2851"/>
      <c r="W110" s="2851"/>
      <c r="X110" s="2851"/>
      <c r="Y110" s="2851"/>
      <c r="Z110" s="2851"/>
      <c r="AA110" s="2852" t="s">
        <v>917</v>
      </c>
      <c r="AB110" s="2852"/>
      <c r="AC110" s="2852"/>
      <c r="AD110" s="2852"/>
      <c r="AE110" s="2852"/>
      <c r="AF110" s="2852"/>
      <c r="AG110" s="2279"/>
      <c r="AH110" s="2279"/>
      <c r="AI110" s="2279"/>
      <c r="AJ110" s="2279"/>
      <c r="AK110" s="2279"/>
      <c r="AL110" s="2279"/>
      <c r="AM110" s="2279"/>
    </row>
    <row r="111" spans="1:39" ht="14.25" customHeight="1" thickTop="1" thickBot="1" x14ac:dyDescent="0.25">
      <c r="A111" s="2850" t="s">
        <v>957</v>
      </c>
      <c r="B111" s="2850"/>
      <c r="C111" s="2850"/>
      <c r="D111" s="2850"/>
      <c r="E111" s="2850"/>
      <c r="F111" s="2850"/>
      <c r="G111" s="2850"/>
      <c r="H111" s="2850"/>
      <c r="I111" s="2850"/>
      <c r="J111" s="2850"/>
      <c r="K111" s="2851" t="s">
        <v>958</v>
      </c>
      <c r="L111" s="2851"/>
      <c r="M111" s="2851"/>
      <c r="N111" s="2851"/>
      <c r="O111" s="2851" t="s">
        <v>786</v>
      </c>
      <c r="P111" s="2851"/>
      <c r="Q111" s="2851"/>
      <c r="R111" s="2851"/>
      <c r="S111" s="2851"/>
      <c r="T111" s="2851"/>
      <c r="U111" s="2851" t="s">
        <v>786</v>
      </c>
      <c r="V111" s="2851"/>
      <c r="W111" s="2851"/>
      <c r="X111" s="2851"/>
      <c r="Y111" s="2851"/>
      <c r="Z111" s="2851"/>
      <c r="AA111" s="2852" t="s">
        <v>786</v>
      </c>
      <c r="AB111" s="2852"/>
      <c r="AC111" s="2852"/>
      <c r="AD111" s="2852"/>
      <c r="AE111" s="2852"/>
      <c r="AF111" s="2852"/>
      <c r="AG111" s="2279"/>
      <c r="AH111" s="2279"/>
      <c r="AI111" s="2279"/>
      <c r="AJ111" s="2279"/>
      <c r="AK111" s="2279"/>
      <c r="AL111" s="2279"/>
      <c r="AM111" s="2279"/>
    </row>
    <row r="112" spans="1:39" ht="14.25" customHeight="1" thickTop="1" thickBot="1" x14ac:dyDescent="0.25">
      <c r="A112" s="2850" t="s">
        <v>959</v>
      </c>
      <c r="B112" s="2850"/>
      <c r="C112" s="2850"/>
      <c r="D112" s="2850"/>
      <c r="E112" s="2850"/>
      <c r="F112" s="2850"/>
      <c r="G112" s="2850"/>
      <c r="H112" s="2850"/>
      <c r="I112" s="2850"/>
      <c r="J112" s="2850"/>
      <c r="K112" s="2851" t="s">
        <v>960</v>
      </c>
      <c r="L112" s="2851"/>
      <c r="M112" s="2851"/>
      <c r="N112" s="2851"/>
      <c r="O112" s="2851" t="s">
        <v>786</v>
      </c>
      <c r="P112" s="2851"/>
      <c r="Q112" s="2851"/>
      <c r="R112" s="2851"/>
      <c r="S112" s="2851"/>
      <c r="T112" s="2851"/>
      <c r="U112" s="2851" t="s">
        <v>786</v>
      </c>
      <c r="V112" s="2851"/>
      <c r="W112" s="2851"/>
      <c r="X112" s="2851"/>
      <c r="Y112" s="2851"/>
      <c r="Z112" s="2851"/>
      <c r="AA112" s="2852" t="s">
        <v>786</v>
      </c>
      <c r="AB112" s="2852"/>
      <c r="AC112" s="2852"/>
      <c r="AD112" s="2852"/>
      <c r="AE112" s="2852"/>
      <c r="AF112" s="2852"/>
      <c r="AG112" s="2279"/>
      <c r="AH112" s="2279"/>
      <c r="AI112" s="2279"/>
      <c r="AJ112" s="2279"/>
      <c r="AK112" s="2279"/>
      <c r="AL112" s="2279"/>
      <c r="AM112" s="2279"/>
    </row>
    <row r="113" spans="1:39" ht="14.25" customHeight="1" thickTop="1" thickBot="1" x14ac:dyDescent="0.25">
      <c r="A113" s="2850" t="s">
        <v>961</v>
      </c>
      <c r="B113" s="2850"/>
      <c r="C113" s="2850"/>
      <c r="D113" s="2850"/>
      <c r="E113" s="2850"/>
      <c r="F113" s="2850"/>
      <c r="G113" s="2850"/>
      <c r="H113" s="2850"/>
      <c r="I113" s="2850"/>
      <c r="J113" s="2850"/>
      <c r="K113" s="2851" t="s">
        <v>962</v>
      </c>
      <c r="L113" s="2851"/>
      <c r="M113" s="2851"/>
      <c r="N113" s="2851"/>
      <c r="O113" s="2851" t="s">
        <v>786</v>
      </c>
      <c r="P113" s="2851"/>
      <c r="Q113" s="2851"/>
      <c r="R113" s="2851"/>
      <c r="S113" s="2851"/>
      <c r="T113" s="2851"/>
      <c r="U113" s="2851" t="s">
        <v>786</v>
      </c>
      <c r="V113" s="2851"/>
      <c r="W113" s="2851"/>
      <c r="X113" s="2851"/>
      <c r="Y113" s="2851"/>
      <c r="Z113" s="2851"/>
      <c r="AA113" s="2852" t="s">
        <v>786</v>
      </c>
      <c r="AB113" s="2852"/>
      <c r="AC113" s="2852"/>
      <c r="AD113" s="2852"/>
      <c r="AE113" s="2852"/>
      <c r="AF113" s="2852"/>
      <c r="AG113" s="2279"/>
      <c r="AH113" s="2279"/>
      <c r="AI113" s="2279"/>
      <c r="AJ113" s="2279"/>
      <c r="AK113" s="2279"/>
      <c r="AL113" s="2279"/>
      <c r="AM113" s="2279"/>
    </row>
    <row r="114" spans="1:39" ht="14.25" customHeight="1" thickTop="1" thickBot="1" x14ac:dyDescent="0.25">
      <c r="A114" s="2850" t="s">
        <v>963</v>
      </c>
      <c r="B114" s="2850"/>
      <c r="C114" s="2850"/>
      <c r="D114" s="2850"/>
      <c r="E114" s="2850"/>
      <c r="F114" s="2850"/>
      <c r="G114" s="2850"/>
      <c r="H114" s="2850"/>
      <c r="I114" s="2850"/>
      <c r="J114" s="2850"/>
      <c r="K114" s="2851" t="s">
        <v>964</v>
      </c>
      <c r="L114" s="2851"/>
      <c r="M114" s="2851"/>
      <c r="N114" s="2851"/>
      <c r="O114" s="2851" t="s">
        <v>786</v>
      </c>
      <c r="P114" s="2851"/>
      <c r="Q114" s="2851"/>
      <c r="R114" s="2851"/>
      <c r="S114" s="2851"/>
      <c r="T114" s="2851"/>
      <c r="U114" s="2851" t="s">
        <v>786</v>
      </c>
      <c r="V114" s="2851"/>
      <c r="W114" s="2851"/>
      <c r="X114" s="2851"/>
      <c r="Y114" s="2851"/>
      <c r="Z114" s="2851"/>
      <c r="AA114" s="2852" t="s">
        <v>786</v>
      </c>
      <c r="AB114" s="2852"/>
      <c r="AC114" s="2852"/>
      <c r="AD114" s="2852"/>
      <c r="AE114" s="2852"/>
      <c r="AF114" s="2852"/>
      <c r="AG114" s="2279"/>
      <c r="AH114" s="2279"/>
      <c r="AI114" s="2279"/>
      <c r="AJ114" s="2279"/>
      <c r="AK114" s="2279"/>
      <c r="AL114" s="2279"/>
      <c r="AM114" s="2279"/>
    </row>
    <row r="115" spans="1:39" ht="14.25" customHeight="1" thickTop="1" thickBot="1" x14ac:dyDescent="0.25">
      <c r="A115" s="2850" t="s">
        <v>965</v>
      </c>
      <c r="B115" s="2850"/>
      <c r="C115" s="2850"/>
      <c r="D115" s="2850"/>
      <c r="E115" s="2850"/>
      <c r="F115" s="2850"/>
      <c r="G115" s="2850"/>
      <c r="H115" s="2850"/>
      <c r="I115" s="2850"/>
      <c r="J115" s="2850"/>
      <c r="K115" s="2851" t="s">
        <v>966</v>
      </c>
      <c r="L115" s="2851"/>
      <c r="M115" s="2851"/>
      <c r="N115" s="2851"/>
      <c r="O115" s="2851" t="s">
        <v>786</v>
      </c>
      <c r="P115" s="2851"/>
      <c r="Q115" s="2851"/>
      <c r="R115" s="2851"/>
      <c r="S115" s="2851"/>
      <c r="T115" s="2851"/>
      <c r="U115" s="2851" t="s">
        <v>786</v>
      </c>
      <c r="V115" s="2851"/>
      <c r="W115" s="2851"/>
      <c r="X115" s="2851"/>
      <c r="Y115" s="2851"/>
      <c r="Z115" s="2851"/>
      <c r="AA115" s="2852" t="s">
        <v>786</v>
      </c>
      <c r="AB115" s="2852"/>
      <c r="AC115" s="2852"/>
      <c r="AD115" s="2852"/>
      <c r="AE115" s="2852"/>
      <c r="AF115" s="2852"/>
      <c r="AG115" s="2279"/>
      <c r="AH115" s="2279"/>
      <c r="AI115" s="2279"/>
      <c r="AJ115" s="2279"/>
      <c r="AK115" s="2279"/>
      <c r="AL115" s="2279"/>
      <c r="AM115" s="2279"/>
    </row>
    <row r="116" spans="1:39" ht="14.25" customHeight="1" thickTop="1" thickBot="1" x14ac:dyDescent="0.25">
      <c r="A116" s="2850" t="s">
        <v>967</v>
      </c>
      <c r="B116" s="2850"/>
      <c r="C116" s="2850"/>
      <c r="D116" s="2850"/>
      <c r="E116" s="2850"/>
      <c r="F116" s="2850"/>
      <c r="G116" s="2850"/>
      <c r="H116" s="2850"/>
      <c r="I116" s="2850"/>
      <c r="J116" s="2850"/>
      <c r="K116" s="2851" t="s">
        <v>968</v>
      </c>
      <c r="L116" s="2851"/>
      <c r="M116" s="2851"/>
      <c r="N116" s="2851"/>
      <c r="O116" s="2851" t="s">
        <v>786</v>
      </c>
      <c r="P116" s="2851"/>
      <c r="Q116" s="2851"/>
      <c r="R116" s="2851"/>
      <c r="S116" s="2851"/>
      <c r="T116" s="2851"/>
      <c r="U116" s="2851" t="s">
        <v>786</v>
      </c>
      <c r="V116" s="2851"/>
      <c r="W116" s="2851"/>
      <c r="X116" s="2851"/>
      <c r="Y116" s="2851"/>
      <c r="Z116" s="2851"/>
      <c r="AA116" s="2852" t="s">
        <v>786</v>
      </c>
      <c r="AB116" s="2852"/>
      <c r="AC116" s="2852"/>
      <c r="AD116" s="2852"/>
      <c r="AE116" s="2852"/>
      <c r="AF116" s="2852"/>
      <c r="AG116" s="2279"/>
      <c r="AH116" s="2279"/>
      <c r="AI116" s="2279"/>
      <c r="AJ116" s="2279"/>
      <c r="AK116" s="2279"/>
      <c r="AL116" s="2279"/>
      <c r="AM116" s="2279"/>
    </row>
    <row r="117" spans="1:39" ht="13.5" thickTop="1" x14ac:dyDescent="0.2">
      <c r="A117" s="2279"/>
      <c r="B117" s="2279"/>
      <c r="C117" s="2279"/>
      <c r="D117" s="2279"/>
      <c r="E117" s="2279"/>
      <c r="F117" s="2279"/>
      <c r="G117" s="2279"/>
      <c r="H117" s="2279"/>
      <c r="I117" s="2279"/>
      <c r="J117" s="2279"/>
      <c r="K117" s="2279"/>
      <c r="L117" s="2279"/>
      <c r="M117" s="2279"/>
      <c r="N117" s="2279"/>
      <c r="O117" s="2279"/>
      <c r="P117" s="2279"/>
      <c r="Q117" s="2279"/>
      <c r="R117" s="2279"/>
      <c r="S117" s="2279"/>
      <c r="T117" s="2279"/>
      <c r="U117" s="2279"/>
      <c r="V117" s="2279"/>
      <c r="W117" s="2279"/>
      <c r="X117" s="2279"/>
      <c r="Y117" s="2279"/>
      <c r="Z117" s="2279"/>
      <c r="AA117" s="2279"/>
      <c r="AB117" s="2279"/>
      <c r="AC117" s="2279"/>
      <c r="AD117" s="2279"/>
      <c r="AE117" s="2279"/>
      <c r="AF117" s="2279"/>
      <c r="AG117" s="2279"/>
      <c r="AH117" s="2279"/>
      <c r="AI117" s="2279"/>
      <c r="AJ117" s="2279"/>
      <c r="AK117" s="2279"/>
      <c r="AL117" s="2279"/>
      <c r="AM117" s="2279"/>
    </row>
    <row r="118" spans="1:39" x14ac:dyDescent="0.2">
      <c r="A118" s="2279"/>
      <c r="B118" s="2279"/>
      <c r="C118" s="2279"/>
      <c r="D118" s="2279"/>
      <c r="E118" s="2279"/>
      <c r="F118" s="2279"/>
      <c r="G118" s="2279"/>
      <c r="H118" s="2279"/>
      <c r="I118" s="2279"/>
      <c r="J118" s="2279"/>
      <c r="K118" s="2279"/>
      <c r="L118" s="2279"/>
      <c r="M118" s="2279"/>
      <c r="N118" s="2279"/>
      <c r="O118" s="2279"/>
      <c r="P118" s="2279"/>
      <c r="Q118" s="2279"/>
      <c r="R118" s="2279"/>
      <c r="S118" s="2279"/>
      <c r="T118" s="2279"/>
      <c r="U118" s="2279"/>
      <c r="V118" s="2279"/>
      <c r="W118" s="2279"/>
      <c r="X118" s="2279"/>
      <c r="Y118" s="2279"/>
      <c r="Z118" s="2279"/>
      <c r="AA118" s="2279"/>
      <c r="AB118" s="2279"/>
      <c r="AC118" s="2279"/>
      <c r="AD118" s="2279"/>
      <c r="AE118" s="2279"/>
      <c r="AF118" s="2279"/>
      <c r="AG118" s="2279"/>
      <c r="AH118" s="2279"/>
      <c r="AI118" s="2279"/>
      <c r="AJ118" s="2279"/>
      <c r="AK118" s="2279"/>
      <c r="AL118" s="2279"/>
      <c r="AM118" s="2279"/>
    </row>
    <row r="119" spans="1:39" x14ac:dyDescent="0.2">
      <c r="A119" s="2279"/>
      <c r="B119" s="2279"/>
      <c r="C119" s="2279"/>
      <c r="D119" s="2279"/>
      <c r="E119" s="2279"/>
      <c r="F119" s="2279"/>
      <c r="G119" s="2279"/>
      <c r="H119" s="2279"/>
      <c r="I119" s="2279"/>
      <c r="J119" s="2279"/>
      <c r="K119" s="2279"/>
      <c r="L119" s="2279"/>
      <c r="M119" s="2279"/>
      <c r="N119" s="2279"/>
      <c r="O119" s="2279"/>
      <c r="P119" s="2279"/>
      <c r="Q119" s="2279"/>
      <c r="R119" s="2279"/>
      <c r="S119" s="2279"/>
      <c r="T119" s="2279"/>
      <c r="U119" s="2279"/>
      <c r="V119" s="2279"/>
      <c r="W119" s="2279"/>
      <c r="X119" s="2279"/>
      <c r="Y119" s="2279"/>
      <c r="Z119" s="2279"/>
      <c r="AA119" s="2279"/>
      <c r="AB119" s="2279"/>
      <c r="AC119" s="2279"/>
      <c r="AD119" s="2279"/>
      <c r="AE119" s="2279"/>
      <c r="AF119" s="2279"/>
      <c r="AG119" s="2279"/>
      <c r="AH119" s="2279"/>
      <c r="AI119" s="2279"/>
      <c r="AJ119" s="2279"/>
      <c r="AK119" s="2279"/>
      <c r="AL119" s="2279"/>
      <c r="AM119" s="2279"/>
    </row>
    <row r="120" spans="1:39" ht="15.75" x14ac:dyDescent="0.2">
      <c r="A120" s="2845" t="s">
        <v>1379</v>
      </c>
      <c r="B120" s="2845"/>
      <c r="C120" s="2845"/>
      <c r="D120" s="2845"/>
      <c r="E120" s="2845"/>
      <c r="F120" s="2845"/>
      <c r="G120" s="2845"/>
      <c r="H120" s="2845"/>
      <c r="I120" s="2845"/>
      <c r="J120" s="2845"/>
      <c r="K120" s="2845"/>
      <c r="L120" s="2845"/>
      <c r="M120" s="2845"/>
      <c r="N120" s="2845"/>
      <c r="O120" s="2845"/>
      <c r="P120" s="2845"/>
      <c r="Q120" s="2845"/>
      <c r="R120" s="2845"/>
      <c r="S120" s="2845"/>
      <c r="T120" s="2845"/>
      <c r="U120" s="2845"/>
      <c r="V120" s="2845"/>
      <c r="W120" s="2845"/>
      <c r="X120" s="2845"/>
      <c r="Y120" s="2845"/>
      <c r="Z120" s="2845"/>
      <c r="AA120" s="2845"/>
      <c r="AB120" s="2845"/>
      <c r="AC120" s="2845"/>
      <c r="AD120" s="2845"/>
      <c r="AE120" s="2845"/>
      <c r="AF120" s="2845"/>
      <c r="AG120" s="2279"/>
      <c r="AH120" s="2279"/>
      <c r="AI120" s="2279"/>
      <c r="AJ120" s="2279"/>
      <c r="AK120" s="2279"/>
      <c r="AL120" s="2279"/>
      <c r="AM120" s="2279"/>
    </row>
    <row r="121" spans="1:39" ht="13.5" thickBot="1" x14ac:dyDescent="0.25">
      <c r="A121" s="2846" t="s">
        <v>765</v>
      </c>
      <c r="B121" s="2846"/>
      <c r="C121" s="2846"/>
      <c r="D121" s="2846"/>
      <c r="E121" s="2846"/>
      <c r="F121" s="2846"/>
      <c r="G121" s="2846"/>
      <c r="H121" s="2846"/>
      <c r="I121" s="2846"/>
      <c r="J121" s="2846"/>
      <c r="K121" s="2846"/>
      <c r="L121" s="2846"/>
      <c r="M121" s="2846"/>
      <c r="N121" s="2846"/>
      <c r="O121" s="2846"/>
      <c r="P121" s="2846"/>
      <c r="Q121" s="2846"/>
      <c r="R121" s="2846"/>
      <c r="S121" s="2846"/>
      <c r="T121" s="2846"/>
      <c r="U121" s="2846"/>
      <c r="V121" s="2846"/>
      <c r="W121" s="2846"/>
      <c r="X121" s="2846"/>
      <c r="Y121" s="2846"/>
      <c r="Z121" s="2846"/>
      <c r="AA121" s="2846"/>
      <c r="AB121" s="2846"/>
      <c r="AC121" s="2846"/>
      <c r="AD121" s="2846"/>
      <c r="AE121" s="2846"/>
      <c r="AF121" s="2846"/>
      <c r="AG121" s="2279"/>
      <c r="AH121" s="2279"/>
      <c r="AI121" s="2279"/>
      <c r="AJ121" s="2279"/>
      <c r="AK121" s="2279"/>
      <c r="AL121" s="2279"/>
      <c r="AM121" s="2279"/>
    </row>
    <row r="122" spans="1:39" ht="14.25" thickTop="1" thickBot="1" x14ac:dyDescent="0.25">
      <c r="A122" s="2847" t="s">
        <v>658</v>
      </c>
      <c r="B122" s="2847"/>
      <c r="C122" s="2847"/>
      <c r="D122" s="2847"/>
      <c r="E122" s="2847"/>
      <c r="F122" s="2847"/>
      <c r="G122" s="2847"/>
      <c r="H122" s="2847"/>
      <c r="I122" s="2847"/>
      <c r="J122" s="2847"/>
      <c r="K122" s="2848" t="s">
        <v>766</v>
      </c>
      <c r="L122" s="2848"/>
      <c r="M122" s="2848"/>
      <c r="N122" s="2848"/>
      <c r="O122" s="2848" t="s">
        <v>767</v>
      </c>
      <c r="P122" s="2848"/>
      <c r="Q122" s="2848"/>
      <c r="R122" s="2848"/>
      <c r="S122" s="2848"/>
      <c r="T122" s="2848"/>
      <c r="U122" s="2848" t="s">
        <v>768</v>
      </c>
      <c r="V122" s="2848"/>
      <c r="W122" s="2848"/>
      <c r="X122" s="2848"/>
      <c r="Y122" s="2848"/>
      <c r="Z122" s="2848"/>
      <c r="AA122" s="2849" t="s">
        <v>769</v>
      </c>
      <c r="AB122" s="2849"/>
      <c r="AC122" s="2849"/>
      <c r="AD122" s="2849"/>
      <c r="AE122" s="2849"/>
      <c r="AF122" s="2849"/>
      <c r="AG122" s="2279"/>
      <c r="AH122" s="2279"/>
      <c r="AI122" s="2279"/>
      <c r="AJ122" s="2279"/>
      <c r="AK122" s="2279"/>
      <c r="AL122" s="2279"/>
      <c r="AM122" s="2279"/>
    </row>
    <row r="123" spans="1:39" ht="13.5" thickTop="1" x14ac:dyDescent="0.2">
      <c r="A123" s="2853" t="s">
        <v>770</v>
      </c>
      <c r="B123" s="2853"/>
      <c r="C123" s="2853"/>
      <c r="D123" s="2853"/>
      <c r="E123" s="2853"/>
      <c r="F123" s="2853"/>
      <c r="G123" s="2853"/>
      <c r="H123" s="2853"/>
      <c r="I123" s="2853"/>
      <c r="J123" s="2853"/>
      <c r="K123" s="2854" t="s">
        <v>771</v>
      </c>
      <c r="L123" s="2854"/>
      <c r="M123" s="2854"/>
      <c r="N123" s="2854"/>
      <c r="O123" s="2854" t="s">
        <v>772</v>
      </c>
      <c r="P123" s="2854"/>
      <c r="Q123" s="2854"/>
      <c r="R123" s="2854"/>
      <c r="S123" s="2854"/>
      <c r="T123" s="2854"/>
      <c r="U123" s="2854" t="s">
        <v>773</v>
      </c>
      <c r="V123" s="2854"/>
      <c r="W123" s="2854"/>
      <c r="X123" s="2854"/>
      <c r="Y123" s="2854"/>
      <c r="Z123" s="2854"/>
      <c r="AA123" s="2855" t="s">
        <v>774</v>
      </c>
      <c r="AB123" s="2855"/>
      <c r="AC123" s="2855"/>
      <c r="AD123" s="2855"/>
      <c r="AE123" s="2855"/>
      <c r="AF123" s="2855"/>
      <c r="AG123" s="2279"/>
      <c r="AH123" s="2279"/>
      <c r="AI123" s="2279"/>
      <c r="AJ123" s="2279"/>
      <c r="AK123" s="2279"/>
      <c r="AL123" s="2279"/>
      <c r="AM123" s="2279"/>
    </row>
    <row r="124" spans="1:39" ht="13.5" customHeight="1" thickBot="1" x14ac:dyDescent="0.25">
      <c r="A124" s="2850" t="s">
        <v>775</v>
      </c>
      <c r="B124" s="2850"/>
      <c r="C124" s="2850"/>
      <c r="D124" s="2850"/>
      <c r="E124" s="2850"/>
      <c r="F124" s="2850"/>
      <c r="G124" s="2850"/>
      <c r="H124" s="2850"/>
      <c r="I124" s="2850"/>
      <c r="J124" s="2850"/>
      <c r="K124" s="2851" t="s">
        <v>303</v>
      </c>
      <c r="L124" s="2851"/>
      <c r="M124" s="2851"/>
      <c r="N124" s="2851"/>
      <c r="O124" s="2851" t="s">
        <v>303</v>
      </c>
      <c r="P124" s="2851"/>
      <c r="Q124" s="2851"/>
      <c r="R124" s="2851"/>
      <c r="S124" s="2851"/>
      <c r="T124" s="2851"/>
      <c r="U124" s="2851" t="s">
        <v>303</v>
      </c>
      <c r="V124" s="2851"/>
      <c r="W124" s="2851"/>
      <c r="X124" s="2851"/>
      <c r="Y124" s="2851"/>
      <c r="Z124" s="2851"/>
      <c r="AA124" s="2852" t="s">
        <v>303</v>
      </c>
      <c r="AB124" s="2852"/>
      <c r="AC124" s="2852"/>
      <c r="AD124" s="2852"/>
      <c r="AE124" s="2852"/>
      <c r="AF124" s="2852"/>
      <c r="AG124" s="2279"/>
      <c r="AH124" s="2279"/>
      <c r="AI124" s="2279"/>
      <c r="AJ124" s="2279"/>
      <c r="AK124" s="2279"/>
      <c r="AL124" s="2279"/>
      <c r="AM124" s="2279"/>
    </row>
    <row r="125" spans="1:39" ht="14.25" customHeight="1" thickTop="1" thickBot="1" x14ac:dyDescent="0.25">
      <c r="A125" s="2850" t="s">
        <v>776</v>
      </c>
      <c r="B125" s="2850"/>
      <c r="C125" s="2850"/>
      <c r="D125" s="2850"/>
      <c r="E125" s="2850"/>
      <c r="F125" s="2850"/>
      <c r="G125" s="2850"/>
      <c r="H125" s="2850"/>
      <c r="I125" s="2850"/>
      <c r="J125" s="2850"/>
      <c r="K125" s="2851" t="s">
        <v>777</v>
      </c>
      <c r="L125" s="2851"/>
      <c r="M125" s="2851"/>
      <c r="N125" s="2851"/>
      <c r="O125" s="2851" t="s">
        <v>969</v>
      </c>
      <c r="P125" s="2851"/>
      <c r="Q125" s="2851"/>
      <c r="R125" s="2851"/>
      <c r="S125" s="2851"/>
      <c r="T125" s="2851"/>
      <c r="U125" s="2851" t="s">
        <v>1349</v>
      </c>
      <c r="V125" s="2851"/>
      <c r="W125" s="2851"/>
      <c r="X125" s="2851"/>
      <c r="Y125" s="2851"/>
      <c r="Z125" s="2851"/>
      <c r="AA125" s="2852" t="s">
        <v>1350</v>
      </c>
      <c r="AB125" s="2852"/>
      <c r="AC125" s="2852"/>
      <c r="AD125" s="2852"/>
      <c r="AE125" s="2852"/>
      <c r="AF125" s="2852"/>
      <c r="AG125" s="2279"/>
      <c r="AH125" s="2279"/>
      <c r="AI125" s="2279"/>
      <c r="AJ125" s="2279"/>
      <c r="AK125" s="2279"/>
      <c r="AL125" s="2279"/>
      <c r="AM125" s="2279"/>
    </row>
    <row r="126" spans="1:39" ht="14.25" customHeight="1" thickTop="1" thickBot="1" x14ac:dyDescent="0.25">
      <c r="A126" s="2850" t="s">
        <v>779</v>
      </c>
      <c r="B126" s="2850"/>
      <c r="C126" s="2850"/>
      <c r="D126" s="2850"/>
      <c r="E126" s="2850"/>
      <c r="F126" s="2850"/>
      <c r="G126" s="2850"/>
      <c r="H126" s="2850"/>
      <c r="I126" s="2850"/>
      <c r="J126" s="2850"/>
      <c r="K126" s="2851" t="s">
        <v>780</v>
      </c>
      <c r="L126" s="2851"/>
      <c r="M126" s="2851"/>
      <c r="N126" s="2851"/>
      <c r="O126" s="2851" t="s">
        <v>786</v>
      </c>
      <c r="P126" s="2851"/>
      <c r="Q126" s="2851"/>
      <c r="R126" s="2851"/>
      <c r="S126" s="2851"/>
      <c r="T126" s="2851"/>
      <c r="U126" s="2851" t="s">
        <v>786</v>
      </c>
      <c r="V126" s="2851"/>
      <c r="W126" s="2851"/>
      <c r="X126" s="2851"/>
      <c r="Y126" s="2851"/>
      <c r="Z126" s="2851"/>
      <c r="AA126" s="2852" t="s">
        <v>786</v>
      </c>
      <c r="AB126" s="2852"/>
      <c r="AC126" s="2852"/>
      <c r="AD126" s="2852"/>
      <c r="AE126" s="2852"/>
      <c r="AF126" s="2852"/>
      <c r="AG126" s="2279"/>
      <c r="AH126" s="2279"/>
      <c r="AI126" s="2279"/>
      <c r="AJ126" s="2279"/>
      <c r="AK126" s="2279"/>
      <c r="AL126" s="2279"/>
      <c r="AM126" s="2279"/>
    </row>
    <row r="127" spans="1:39" ht="14.25" customHeight="1" thickTop="1" thickBot="1" x14ac:dyDescent="0.25">
      <c r="A127" s="2850" t="s">
        <v>782</v>
      </c>
      <c r="B127" s="2850"/>
      <c r="C127" s="2850"/>
      <c r="D127" s="2850"/>
      <c r="E127" s="2850"/>
      <c r="F127" s="2850"/>
      <c r="G127" s="2850"/>
      <c r="H127" s="2850"/>
      <c r="I127" s="2850"/>
      <c r="J127" s="2850"/>
      <c r="K127" s="2851" t="s">
        <v>783</v>
      </c>
      <c r="L127" s="2851"/>
      <c r="M127" s="2851"/>
      <c r="N127" s="2851"/>
      <c r="O127" s="2851" t="s">
        <v>786</v>
      </c>
      <c r="P127" s="2851"/>
      <c r="Q127" s="2851"/>
      <c r="R127" s="2851"/>
      <c r="S127" s="2851"/>
      <c r="T127" s="2851"/>
      <c r="U127" s="2851" t="s">
        <v>786</v>
      </c>
      <c r="V127" s="2851"/>
      <c r="W127" s="2851"/>
      <c r="X127" s="2851"/>
      <c r="Y127" s="2851"/>
      <c r="Z127" s="2851"/>
      <c r="AA127" s="2852" t="s">
        <v>786</v>
      </c>
      <c r="AB127" s="2852"/>
      <c r="AC127" s="2852"/>
      <c r="AD127" s="2852"/>
      <c r="AE127" s="2852"/>
      <c r="AF127" s="2852"/>
      <c r="AG127" s="2279"/>
      <c r="AH127" s="2279"/>
      <c r="AI127" s="2279"/>
      <c r="AJ127" s="2279"/>
      <c r="AK127" s="2279"/>
      <c r="AL127" s="2279"/>
      <c r="AM127" s="2279"/>
    </row>
    <row r="128" spans="1:39" ht="14.25" customHeight="1" thickTop="1" thickBot="1" x14ac:dyDescent="0.25">
      <c r="A128" s="2850" t="s">
        <v>784</v>
      </c>
      <c r="B128" s="2850"/>
      <c r="C128" s="2850"/>
      <c r="D128" s="2850"/>
      <c r="E128" s="2850"/>
      <c r="F128" s="2850"/>
      <c r="G128" s="2850"/>
      <c r="H128" s="2850"/>
      <c r="I128" s="2850"/>
      <c r="J128" s="2850"/>
      <c r="K128" s="2851" t="s">
        <v>785</v>
      </c>
      <c r="L128" s="2851"/>
      <c r="M128" s="2851"/>
      <c r="N128" s="2851"/>
      <c r="O128" s="2851" t="s">
        <v>786</v>
      </c>
      <c r="P128" s="2851"/>
      <c r="Q128" s="2851"/>
      <c r="R128" s="2851"/>
      <c r="S128" s="2851"/>
      <c r="T128" s="2851"/>
      <c r="U128" s="2851" t="s">
        <v>786</v>
      </c>
      <c r="V128" s="2851"/>
      <c r="W128" s="2851"/>
      <c r="X128" s="2851"/>
      <c r="Y128" s="2851"/>
      <c r="Z128" s="2851"/>
      <c r="AA128" s="2852" t="s">
        <v>786</v>
      </c>
      <c r="AB128" s="2852"/>
      <c r="AC128" s="2852"/>
      <c r="AD128" s="2852"/>
      <c r="AE128" s="2852"/>
      <c r="AF128" s="2852"/>
      <c r="AG128" s="2279"/>
      <c r="AH128" s="2279"/>
      <c r="AI128" s="2279"/>
      <c r="AJ128" s="2279"/>
      <c r="AK128" s="2279"/>
      <c r="AL128" s="2279"/>
      <c r="AM128" s="2279"/>
    </row>
    <row r="129" spans="1:39" ht="14.25" customHeight="1" thickTop="1" thickBot="1" x14ac:dyDescent="0.25">
      <c r="A129" s="2850" t="s">
        <v>787</v>
      </c>
      <c r="B129" s="2850"/>
      <c r="C129" s="2850"/>
      <c r="D129" s="2850"/>
      <c r="E129" s="2850"/>
      <c r="F129" s="2850"/>
      <c r="G129" s="2850"/>
      <c r="H129" s="2850"/>
      <c r="I129" s="2850"/>
      <c r="J129" s="2850"/>
      <c r="K129" s="2851" t="s">
        <v>788</v>
      </c>
      <c r="L129" s="2851"/>
      <c r="M129" s="2851"/>
      <c r="N129" s="2851"/>
      <c r="O129" s="2851" t="s">
        <v>786</v>
      </c>
      <c r="P129" s="2851"/>
      <c r="Q129" s="2851"/>
      <c r="R129" s="2851"/>
      <c r="S129" s="2851"/>
      <c r="T129" s="2851"/>
      <c r="U129" s="2851" t="s">
        <v>786</v>
      </c>
      <c r="V129" s="2851"/>
      <c r="W129" s="2851"/>
      <c r="X129" s="2851"/>
      <c r="Y129" s="2851"/>
      <c r="Z129" s="2851"/>
      <c r="AA129" s="2852" t="s">
        <v>786</v>
      </c>
      <c r="AB129" s="2852"/>
      <c r="AC129" s="2852"/>
      <c r="AD129" s="2852"/>
      <c r="AE129" s="2852"/>
      <c r="AF129" s="2852"/>
      <c r="AG129" s="2279"/>
      <c r="AH129" s="2279"/>
      <c r="AI129" s="2279"/>
      <c r="AJ129" s="2279"/>
      <c r="AK129" s="2279"/>
      <c r="AL129" s="2279"/>
      <c r="AM129" s="2279"/>
    </row>
    <row r="130" spans="1:39" ht="14.25" customHeight="1" thickTop="1" thickBot="1" x14ac:dyDescent="0.25">
      <c r="A130" s="2850" t="s">
        <v>789</v>
      </c>
      <c r="B130" s="2850"/>
      <c r="C130" s="2850"/>
      <c r="D130" s="2850"/>
      <c r="E130" s="2850"/>
      <c r="F130" s="2850"/>
      <c r="G130" s="2850"/>
      <c r="H130" s="2850"/>
      <c r="I130" s="2850"/>
      <c r="J130" s="2850"/>
      <c r="K130" s="2851" t="s">
        <v>790</v>
      </c>
      <c r="L130" s="2851"/>
      <c r="M130" s="2851"/>
      <c r="N130" s="2851"/>
      <c r="O130" s="2851" t="s">
        <v>786</v>
      </c>
      <c r="P130" s="2851"/>
      <c r="Q130" s="2851"/>
      <c r="R130" s="2851"/>
      <c r="S130" s="2851"/>
      <c r="T130" s="2851"/>
      <c r="U130" s="2851" t="s">
        <v>786</v>
      </c>
      <c r="V130" s="2851"/>
      <c r="W130" s="2851"/>
      <c r="X130" s="2851"/>
      <c r="Y130" s="2851"/>
      <c r="Z130" s="2851"/>
      <c r="AA130" s="2852" t="s">
        <v>786</v>
      </c>
      <c r="AB130" s="2852"/>
      <c r="AC130" s="2852"/>
      <c r="AD130" s="2852"/>
      <c r="AE130" s="2852"/>
      <c r="AF130" s="2852"/>
      <c r="AG130" s="2279"/>
      <c r="AH130" s="2279"/>
      <c r="AI130" s="2279"/>
      <c r="AJ130" s="2279"/>
      <c r="AK130" s="2279"/>
      <c r="AL130" s="2279"/>
      <c r="AM130" s="2279"/>
    </row>
    <row r="131" spans="1:39" ht="14.25" customHeight="1" thickTop="1" thickBot="1" x14ac:dyDescent="0.25">
      <c r="A131" s="2850" t="s">
        <v>791</v>
      </c>
      <c r="B131" s="2850"/>
      <c r="C131" s="2850"/>
      <c r="D131" s="2850"/>
      <c r="E131" s="2850"/>
      <c r="F131" s="2850"/>
      <c r="G131" s="2850"/>
      <c r="H131" s="2850"/>
      <c r="I131" s="2850"/>
      <c r="J131" s="2850"/>
      <c r="K131" s="2851" t="s">
        <v>792</v>
      </c>
      <c r="L131" s="2851"/>
      <c r="M131" s="2851"/>
      <c r="N131" s="2851"/>
      <c r="O131" s="2851" t="s">
        <v>786</v>
      </c>
      <c r="P131" s="2851"/>
      <c r="Q131" s="2851"/>
      <c r="R131" s="2851"/>
      <c r="S131" s="2851"/>
      <c r="T131" s="2851"/>
      <c r="U131" s="2851" t="s">
        <v>786</v>
      </c>
      <c r="V131" s="2851"/>
      <c r="W131" s="2851"/>
      <c r="X131" s="2851"/>
      <c r="Y131" s="2851"/>
      <c r="Z131" s="2851"/>
      <c r="AA131" s="2852" t="s">
        <v>786</v>
      </c>
      <c r="AB131" s="2852"/>
      <c r="AC131" s="2852"/>
      <c r="AD131" s="2852"/>
      <c r="AE131" s="2852"/>
      <c r="AF131" s="2852"/>
      <c r="AG131" s="2279"/>
      <c r="AH131" s="2279"/>
      <c r="AI131" s="2279"/>
      <c r="AJ131" s="2279"/>
      <c r="AK131" s="2279"/>
      <c r="AL131" s="2279"/>
      <c r="AM131" s="2279"/>
    </row>
    <row r="132" spans="1:39" ht="14.25" customHeight="1" thickTop="1" thickBot="1" x14ac:dyDescent="0.25">
      <c r="A132" s="2850" t="s">
        <v>793</v>
      </c>
      <c r="B132" s="2850"/>
      <c r="C132" s="2850"/>
      <c r="D132" s="2850"/>
      <c r="E132" s="2850"/>
      <c r="F132" s="2850"/>
      <c r="G132" s="2850"/>
      <c r="H132" s="2850"/>
      <c r="I132" s="2850"/>
      <c r="J132" s="2850"/>
      <c r="K132" s="2851" t="s">
        <v>794</v>
      </c>
      <c r="L132" s="2851"/>
      <c r="M132" s="2851"/>
      <c r="N132" s="2851"/>
      <c r="O132" s="2851" t="s">
        <v>786</v>
      </c>
      <c r="P132" s="2851"/>
      <c r="Q132" s="2851"/>
      <c r="R132" s="2851"/>
      <c r="S132" s="2851"/>
      <c r="T132" s="2851"/>
      <c r="U132" s="2851" t="s">
        <v>786</v>
      </c>
      <c r="V132" s="2851"/>
      <c r="W132" s="2851"/>
      <c r="X132" s="2851"/>
      <c r="Y132" s="2851"/>
      <c r="Z132" s="2851"/>
      <c r="AA132" s="2852" t="s">
        <v>786</v>
      </c>
      <c r="AB132" s="2852"/>
      <c r="AC132" s="2852"/>
      <c r="AD132" s="2852"/>
      <c r="AE132" s="2852"/>
      <c r="AF132" s="2852"/>
      <c r="AG132" s="2279"/>
      <c r="AH132" s="2279"/>
      <c r="AI132" s="2279"/>
      <c r="AJ132" s="2279"/>
      <c r="AK132" s="2279"/>
      <c r="AL132" s="2279"/>
      <c r="AM132" s="2279"/>
    </row>
    <row r="133" spans="1:39" ht="14.25" customHeight="1" thickTop="1" thickBot="1" x14ac:dyDescent="0.25">
      <c r="A133" s="2850" t="s">
        <v>784</v>
      </c>
      <c r="B133" s="2850"/>
      <c r="C133" s="2850"/>
      <c r="D133" s="2850"/>
      <c r="E133" s="2850"/>
      <c r="F133" s="2850"/>
      <c r="G133" s="2850"/>
      <c r="H133" s="2850"/>
      <c r="I133" s="2850"/>
      <c r="J133" s="2850"/>
      <c r="K133" s="2851" t="s">
        <v>795</v>
      </c>
      <c r="L133" s="2851"/>
      <c r="M133" s="2851"/>
      <c r="N133" s="2851"/>
      <c r="O133" s="2851" t="s">
        <v>786</v>
      </c>
      <c r="P133" s="2851"/>
      <c r="Q133" s="2851"/>
      <c r="R133" s="2851"/>
      <c r="S133" s="2851"/>
      <c r="T133" s="2851"/>
      <c r="U133" s="2851" t="s">
        <v>786</v>
      </c>
      <c r="V133" s="2851"/>
      <c r="W133" s="2851"/>
      <c r="X133" s="2851"/>
      <c r="Y133" s="2851"/>
      <c r="Z133" s="2851"/>
      <c r="AA133" s="2852" t="s">
        <v>786</v>
      </c>
      <c r="AB133" s="2852"/>
      <c r="AC133" s="2852"/>
      <c r="AD133" s="2852"/>
      <c r="AE133" s="2852"/>
      <c r="AF133" s="2852"/>
      <c r="AG133" s="2279"/>
      <c r="AH133" s="2279"/>
      <c r="AI133" s="2279"/>
      <c r="AJ133" s="2279"/>
      <c r="AK133" s="2279"/>
      <c r="AL133" s="2279"/>
      <c r="AM133" s="2279"/>
    </row>
    <row r="134" spans="1:39" ht="14.25" customHeight="1" thickTop="1" thickBot="1" x14ac:dyDescent="0.25">
      <c r="A134" s="2850" t="s">
        <v>787</v>
      </c>
      <c r="B134" s="2850"/>
      <c r="C134" s="2850"/>
      <c r="D134" s="2850"/>
      <c r="E134" s="2850"/>
      <c r="F134" s="2850"/>
      <c r="G134" s="2850"/>
      <c r="H134" s="2850"/>
      <c r="I134" s="2850"/>
      <c r="J134" s="2850"/>
      <c r="K134" s="2851" t="s">
        <v>796</v>
      </c>
      <c r="L134" s="2851"/>
      <c r="M134" s="2851"/>
      <c r="N134" s="2851"/>
      <c r="O134" s="2851" t="s">
        <v>786</v>
      </c>
      <c r="P134" s="2851"/>
      <c r="Q134" s="2851"/>
      <c r="R134" s="2851"/>
      <c r="S134" s="2851"/>
      <c r="T134" s="2851"/>
      <c r="U134" s="2851" t="s">
        <v>786</v>
      </c>
      <c r="V134" s="2851"/>
      <c r="W134" s="2851"/>
      <c r="X134" s="2851"/>
      <c r="Y134" s="2851"/>
      <c r="Z134" s="2851"/>
      <c r="AA134" s="2852" t="s">
        <v>786</v>
      </c>
      <c r="AB134" s="2852"/>
      <c r="AC134" s="2852"/>
      <c r="AD134" s="2852"/>
      <c r="AE134" s="2852"/>
      <c r="AF134" s="2852"/>
      <c r="AG134" s="2279"/>
      <c r="AH134" s="2279"/>
      <c r="AI134" s="2279"/>
      <c r="AJ134" s="2279"/>
      <c r="AK134" s="2279"/>
      <c r="AL134" s="2279"/>
      <c r="AM134" s="2279"/>
    </row>
    <row r="135" spans="1:39" ht="14.25" customHeight="1" thickTop="1" thickBot="1" x14ac:dyDescent="0.25">
      <c r="A135" s="2850" t="s">
        <v>789</v>
      </c>
      <c r="B135" s="2850"/>
      <c r="C135" s="2850"/>
      <c r="D135" s="2850"/>
      <c r="E135" s="2850"/>
      <c r="F135" s="2850"/>
      <c r="G135" s="2850"/>
      <c r="H135" s="2850"/>
      <c r="I135" s="2850"/>
      <c r="J135" s="2850"/>
      <c r="K135" s="2851" t="s">
        <v>797</v>
      </c>
      <c r="L135" s="2851"/>
      <c r="M135" s="2851"/>
      <c r="N135" s="2851"/>
      <c r="O135" s="2851" t="s">
        <v>786</v>
      </c>
      <c r="P135" s="2851"/>
      <c r="Q135" s="2851"/>
      <c r="R135" s="2851"/>
      <c r="S135" s="2851"/>
      <c r="T135" s="2851"/>
      <c r="U135" s="2851" t="s">
        <v>786</v>
      </c>
      <c r="V135" s="2851"/>
      <c r="W135" s="2851"/>
      <c r="X135" s="2851"/>
      <c r="Y135" s="2851"/>
      <c r="Z135" s="2851"/>
      <c r="AA135" s="2852" t="s">
        <v>786</v>
      </c>
      <c r="AB135" s="2852"/>
      <c r="AC135" s="2852"/>
      <c r="AD135" s="2852"/>
      <c r="AE135" s="2852"/>
      <c r="AF135" s="2852"/>
      <c r="AG135" s="2279"/>
      <c r="AH135" s="2279"/>
      <c r="AI135" s="2279"/>
      <c r="AJ135" s="2279"/>
      <c r="AK135" s="2279"/>
      <c r="AL135" s="2279"/>
      <c r="AM135" s="2279"/>
    </row>
    <row r="136" spans="1:39" ht="14.25" customHeight="1" thickTop="1" thickBot="1" x14ac:dyDescent="0.25">
      <c r="A136" s="2850" t="s">
        <v>791</v>
      </c>
      <c r="B136" s="2850"/>
      <c r="C136" s="2850"/>
      <c r="D136" s="2850"/>
      <c r="E136" s="2850"/>
      <c r="F136" s="2850"/>
      <c r="G136" s="2850"/>
      <c r="H136" s="2850"/>
      <c r="I136" s="2850"/>
      <c r="J136" s="2850"/>
      <c r="K136" s="2851" t="s">
        <v>798</v>
      </c>
      <c r="L136" s="2851"/>
      <c r="M136" s="2851"/>
      <c r="N136" s="2851"/>
      <c r="O136" s="2851" t="s">
        <v>786</v>
      </c>
      <c r="P136" s="2851"/>
      <c r="Q136" s="2851"/>
      <c r="R136" s="2851"/>
      <c r="S136" s="2851"/>
      <c r="T136" s="2851"/>
      <c r="U136" s="2851" t="s">
        <v>786</v>
      </c>
      <c r="V136" s="2851"/>
      <c r="W136" s="2851"/>
      <c r="X136" s="2851"/>
      <c r="Y136" s="2851"/>
      <c r="Z136" s="2851"/>
      <c r="AA136" s="2852" t="s">
        <v>786</v>
      </c>
      <c r="AB136" s="2852"/>
      <c r="AC136" s="2852"/>
      <c r="AD136" s="2852"/>
      <c r="AE136" s="2852"/>
      <c r="AF136" s="2852"/>
      <c r="AG136" s="2279"/>
      <c r="AH136" s="2279"/>
      <c r="AI136" s="2279"/>
      <c r="AJ136" s="2279"/>
      <c r="AK136" s="2279"/>
      <c r="AL136" s="2279"/>
      <c r="AM136" s="2279"/>
    </row>
    <row r="137" spans="1:39" ht="14.25" customHeight="1" thickTop="1" thickBot="1" x14ac:dyDescent="0.25">
      <c r="A137" s="2850" t="s">
        <v>799</v>
      </c>
      <c r="B137" s="2850"/>
      <c r="C137" s="2850"/>
      <c r="D137" s="2850"/>
      <c r="E137" s="2850"/>
      <c r="F137" s="2850"/>
      <c r="G137" s="2850"/>
      <c r="H137" s="2850"/>
      <c r="I137" s="2850"/>
      <c r="J137" s="2850"/>
      <c r="K137" s="2851" t="s">
        <v>800</v>
      </c>
      <c r="L137" s="2851"/>
      <c r="M137" s="2851"/>
      <c r="N137" s="2851"/>
      <c r="O137" s="2851" t="s">
        <v>786</v>
      </c>
      <c r="P137" s="2851"/>
      <c r="Q137" s="2851"/>
      <c r="R137" s="2851"/>
      <c r="S137" s="2851"/>
      <c r="T137" s="2851"/>
      <c r="U137" s="2851" t="s">
        <v>786</v>
      </c>
      <c r="V137" s="2851"/>
      <c r="W137" s="2851"/>
      <c r="X137" s="2851"/>
      <c r="Y137" s="2851"/>
      <c r="Z137" s="2851"/>
      <c r="AA137" s="2852" t="s">
        <v>786</v>
      </c>
      <c r="AB137" s="2852"/>
      <c r="AC137" s="2852"/>
      <c r="AD137" s="2852"/>
      <c r="AE137" s="2852"/>
      <c r="AF137" s="2852"/>
      <c r="AG137" s="2279"/>
      <c r="AH137" s="2279"/>
      <c r="AI137" s="2279"/>
      <c r="AJ137" s="2279"/>
      <c r="AK137" s="2279"/>
      <c r="AL137" s="2279"/>
      <c r="AM137" s="2279"/>
    </row>
    <row r="138" spans="1:39" ht="14.25" customHeight="1" thickTop="1" thickBot="1" x14ac:dyDescent="0.25">
      <c r="A138" s="2850" t="s">
        <v>784</v>
      </c>
      <c r="B138" s="2850"/>
      <c r="C138" s="2850"/>
      <c r="D138" s="2850"/>
      <c r="E138" s="2850"/>
      <c r="F138" s="2850"/>
      <c r="G138" s="2850"/>
      <c r="H138" s="2850"/>
      <c r="I138" s="2850"/>
      <c r="J138" s="2850"/>
      <c r="K138" s="2851" t="s">
        <v>801</v>
      </c>
      <c r="L138" s="2851"/>
      <c r="M138" s="2851"/>
      <c r="N138" s="2851"/>
      <c r="O138" s="2851" t="s">
        <v>786</v>
      </c>
      <c r="P138" s="2851"/>
      <c r="Q138" s="2851"/>
      <c r="R138" s="2851"/>
      <c r="S138" s="2851"/>
      <c r="T138" s="2851"/>
      <c r="U138" s="2851" t="s">
        <v>786</v>
      </c>
      <c r="V138" s="2851"/>
      <c r="W138" s="2851"/>
      <c r="X138" s="2851"/>
      <c r="Y138" s="2851"/>
      <c r="Z138" s="2851"/>
      <c r="AA138" s="2852" t="s">
        <v>786</v>
      </c>
      <c r="AB138" s="2852"/>
      <c r="AC138" s="2852"/>
      <c r="AD138" s="2852"/>
      <c r="AE138" s="2852"/>
      <c r="AF138" s="2852"/>
      <c r="AG138" s="2279"/>
      <c r="AH138" s="2279"/>
      <c r="AI138" s="2279"/>
      <c r="AJ138" s="2279"/>
      <c r="AK138" s="2279"/>
      <c r="AL138" s="2279"/>
      <c r="AM138" s="2279"/>
    </row>
    <row r="139" spans="1:39" ht="14.25" customHeight="1" thickTop="1" thickBot="1" x14ac:dyDescent="0.25">
      <c r="A139" s="2850" t="s">
        <v>787</v>
      </c>
      <c r="B139" s="2850"/>
      <c r="C139" s="2850"/>
      <c r="D139" s="2850"/>
      <c r="E139" s="2850"/>
      <c r="F139" s="2850"/>
      <c r="G139" s="2850"/>
      <c r="H139" s="2850"/>
      <c r="I139" s="2850"/>
      <c r="J139" s="2850"/>
      <c r="K139" s="2851" t="s">
        <v>802</v>
      </c>
      <c r="L139" s="2851"/>
      <c r="M139" s="2851"/>
      <c r="N139" s="2851"/>
      <c r="O139" s="2851" t="s">
        <v>786</v>
      </c>
      <c r="P139" s="2851"/>
      <c r="Q139" s="2851"/>
      <c r="R139" s="2851"/>
      <c r="S139" s="2851"/>
      <c r="T139" s="2851"/>
      <c r="U139" s="2851" t="s">
        <v>786</v>
      </c>
      <c r="V139" s="2851"/>
      <c r="W139" s="2851"/>
      <c r="X139" s="2851"/>
      <c r="Y139" s="2851"/>
      <c r="Z139" s="2851"/>
      <c r="AA139" s="2852" t="s">
        <v>786</v>
      </c>
      <c r="AB139" s="2852"/>
      <c r="AC139" s="2852"/>
      <c r="AD139" s="2852"/>
      <c r="AE139" s="2852"/>
      <c r="AF139" s="2852"/>
      <c r="AG139" s="2279"/>
      <c r="AH139" s="2279"/>
      <c r="AI139" s="2279"/>
      <c r="AJ139" s="2279"/>
      <c r="AK139" s="2279"/>
      <c r="AL139" s="2279"/>
      <c r="AM139" s="2279"/>
    </row>
    <row r="140" spans="1:39" ht="14.25" customHeight="1" thickTop="1" thickBot="1" x14ac:dyDescent="0.25">
      <c r="A140" s="2850" t="s">
        <v>789</v>
      </c>
      <c r="B140" s="2850"/>
      <c r="C140" s="2850"/>
      <c r="D140" s="2850"/>
      <c r="E140" s="2850"/>
      <c r="F140" s="2850"/>
      <c r="G140" s="2850"/>
      <c r="H140" s="2850"/>
      <c r="I140" s="2850"/>
      <c r="J140" s="2850"/>
      <c r="K140" s="2851" t="s">
        <v>803</v>
      </c>
      <c r="L140" s="2851"/>
      <c r="M140" s="2851"/>
      <c r="N140" s="2851"/>
      <c r="O140" s="2851" t="s">
        <v>786</v>
      </c>
      <c r="P140" s="2851"/>
      <c r="Q140" s="2851"/>
      <c r="R140" s="2851"/>
      <c r="S140" s="2851"/>
      <c r="T140" s="2851"/>
      <c r="U140" s="2851" t="s">
        <v>786</v>
      </c>
      <c r="V140" s="2851"/>
      <c r="W140" s="2851"/>
      <c r="X140" s="2851"/>
      <c r="Y140" s="2851"/>
      <c r="Z140" s="2851"/>
      <c r="AA140" s="2852" t="s">
        <v>786</v>
      </c>
      <c r="AB140" s="2852"/>
      <c r="AC140" s="2852"/>
      <c r="AD140" s="2852"/>
      <c r="AE140" s="2852"/>
      <c r="AF140" s="2852"/>
      <c r="AG140" s="2279"/>
      <c r="AH140" s="2279"/>
      <c r="AI140" s="2279"/>
      <c r="AJ140" s="2279"/>
      <c r="AK140" s="2279"/>
      <c r="AL140" s="2279"/>
      <c r="AM140" s="2279"/>
    </row>
    <row r="141" spans="1:39" ht="14.25" customHeight="1" thickTop="1" thickBot="1" x14ac:dyDescent="0.25">
      <c r="A141" s="2850" t="s">
        <v>791</v>
      </c>
      <c r="B141" s="2850"/>
      <c r="C141" s="2850"/>
      <c r="D141" s="2850"/>
      <c r="E141" s="2850"/>
      <c r="F141" s="2850"/>
      <c r="G141" s="2850"/>
      <c r="H141" s="2850"/>
      <c r="I141" s="2850"/>
      <c r="J141" s="2850"/>
      <c r="K141" s="2851" t="s">
        <v>804</v>
      </c>
      <c r="L141" s="2851"/>
      <c r="M141" s="2851"/>
      <c r="N141" s="2851"/>
      <c r="O141" s="2851" t="s">
        <v>786</v>
      </c>
      <c r="P141" s="2851"/>
      <c r="Q141" s="2851"/>
      <c r="R141" s="2851"/>
      <c r="S141" s="2851"/>
      <c r="T141" s="2851"/>
      <c r="U141" s="2851" t="s">
        <v>786</v>
      </c>
      <c r="V141" s="2851"/>
      <c r="W141" s="2851"/>
      <c r="X141" s="2851"/>
      <c r="Y141" s="2851"/>
      <c r="Z141" s="2851"/>
      <c r="AA141" s="2852" t="s">
        <v>786</v>
      </c>
      <c r="AB141" s="2852"/>
      <c r="AC141" s="2852"/>
      <c r="AD141" s="2852"/>
      <c r="AE141" s="2852"/>
      <c r="AF141" s="2852"/>
      <c r="AG141" s="2279"/>
      <c r="AH141" s="2279"/>
      <c r="AI141" s="2279"/>
      <c r="AJ141" s="2279"/>
      <c r="AK141" s="2279"/>
      <c r="AL141" s="2279"/>
      <c r="AM141" s="2279"/>
    </row>
    <row r="142" spans="1:39" ht="14.25" customHeight="1" thickTop="1" thickBot="1" x14ac:dyDescent="0.25">
      <c r="A142" s="2850" t="s">
        <v>806</v>
      </c>
      <c r="B142" s="2850"/>
      <c r="C142" s="2850"/>
      <c r="D142" s="2850"/>
      <c r="E142" s="2850"/>
      <c r="F142" s="2850"/>
      <c r="G142" s="2850"/>
      <c r="H142" s="2850"/>
      <c r="I142" s="2850"/>
      <c r="J142" s="2850"/>
      <c r="K142" s="2851" t="s">
        <v>807</v>
      </c>
      <c r="L142" s="2851"/>
      <c r="M142" s="2851"/>
      <c r="N142" s="2851"/>
      <c r="O142" s="2851" t="s">
        <v>969</v>
      </c>
      <c r="P142" s="2851"/>
      <c r="Q142" s="2851"/>
      <c r="R142" s="2851"/>
      <c r="S142" s="2851"/>
      <c r="T142" s="2851"/>
      <c r="U142" s="2851" t="s">
        <v>1349</v>
      </c>
      <c r="V142" s="2851"/>
      <c r="W142" s="2851"/>
      <c r="X142" s="2851"/>
      <c r="Y142" s="2851"/>
      <c r="Z142" s="2851"/>
      <c r="AA142" s="2852" t="s">
        <v>1350</v>
      </c>
      <c r="AB142" s="2852"/>
      <c r="AC142" s="2852"/>
      <c r="AD142" s="2852"/>
      <c r="AE142" s="2852"/>
      <c r="AF142" s="2852"/>
      <c r="AG142" s="2279"/>
      <c r="AH142" s="2279"/>
      <c r="AI142" s="2279"/>
      <c r="AJ142" s="2279"/>
      <c r="AK142" s="2279"/>
      <c r="AL142" s="2279"/>
      <c r="AM142" s="2279"/>
    </row>
    <row r="143" spans="1:39" ht="14.25" customHeight="1" thickTop="1" thickBot="1" x14ac:dyDescent="0.25">
      <c r="A143" s="2850" t="s">
        <v>810</v>
      </c>
      <c r="B143" s="2850"/>
      <c r="C143" s="2850"/>
      <c r="D143" s="2850"/>
      <c r="E143" s="2850"/>
      <c r="F143" s="2850"/>
      <c r="G143" s="2850"/>
      <c r="H143" s="2850"/>
      <c r="I143" s="2850"/>
      <c r="J143" s="2850"/>
      <c r="K143" s="2851" t="s">
        <v>811</v>
      </c>
      <c r="L143" s="2851"/>
      <c r="M143" s="2851"/>
      <c r="N143" s="2851"/>
      <c r="O143" s="2851" t="s">
        <v>786</v>
      </c>
      <c r="P143" s="2851"/>
      <c r="Q143" s="2851"/>
      <c r="R143" s="2851"/>
      <c r="S143" s="2851"/>
      <c r="T143" s="2851"/>
      <c r="U143" s="2851" t="s">
        <v>1351</v>
      </c>
      <c r="V143" s="2851"/>
      <c r="W143" s="2851"/>
      <c r="X143" s="2851"/>
      <c r="Y143" s="2851"/>
      <c r="Z143" s="2851"/>
      <c r="AA143" s="2852" t="s">
        <v>786</v>
      </c>
      <c r="AB143" s="2852"/>
      <c r="AC143" s="2852"/>
      <c r="AD143" s="2852"/>
      <c r="AE143" s="2852"/>
      <c r="AF143" s="2852"/>
      <c r="AG143" s="2279"/>
      <c r="AH143" s="2279"/>
      <c r="AI143" s="2279"/>
      <c r="AJ143" s="2279"/>
      <c r="AK143" s="2279"/>
      <c r="AL143" s="2279"/>
      <c r="AM143" s="2279"/>
    </row>
    <row r="144" spans="1:39" ht="14.25" customHeight="1" thickTop="1" thickBot="1" x14ac:dyDescent="0.25">
      <c r="A144" s="2850" t="s">
        <v>784</v>
      </c>
      <c r="B144" s="2850"/>
      <c r="C144" s="2850"/>
      <c r="D144" s="2850"/>
      <c r="E144" s="2850"/>
      <c r="F144" s="2850"/>
      <c r="G144" s="2850"/>
      <c r="H144" s="2850"/>
      <c r="I144" s="2850"/>
      <c r="J144" s="2850"/>
      <c r="K144" s="2851" t="s">
        <v>812</v>
      </c>
      <c r="L144" s="2851"/>
      <c r="M144" s="2851"/>
      <c r="N144" s="2851"/>
      <c r="O144" s="2851" t="s">
        <v>786</v>
      </c>
      <c r="P144" s="2851"/>
      <c r="Q144" s="2851"/>
      <c r="R144" s="2851"/>
      <c r="S144" s="2851"/>
      <c r="T144" s="2851"/>
      <c r="U144" s="2851" t="s">
        <v>786</v>
      </c>
      <c r="V144" s="2851"/>
      <c r="W144" s="2851"/>
      <c r="X144" s="2851"/>
      <c r="Y144" s="2851"/>
      <c r="Z144" s="2851"/>
      <c r="AA144" s="2852" t="s">
        <v>786</v>
      </c>
      <c r="AB144" s="2852"/>
      <c r="AC144" s="2852"/>
      <c r="AD144" s="2852"/>
      <c r="AE144" s="2852"/>
      <c r="AF144" s="2852"/>
      <c r="AG144" s="2279"/>
      <c r="AH144" s="2279"/>
      <c r="AI144" s="2279"/>
      <c r="AJ144" s="2279"/>
      <c r="AK144" s="2279"/>
      <c r="AL144" s="2279"/>
      <c r="AM144" s="2279"/>
    </row>
    <row r="145" spans="1:39" ht="14.25" customHeight="1" thickTop="1" thickBot="1" x14ac:dyDescent="0.25">
      <c r="A145" s="2850" t="s">
        <v>787</v>
      </c>
      <c r="B145" s="2850"/>
      <c r="C145" s="2850"/>
      <c r="D145" s="2850"/>
      <c r="E145" s="2850"/>
      <c r="F145" s="2850"/>
      <c r="G145" s="2850"/>
      <c r="H145" s="2850"/>
      <c r="I145" s="2850"/>
      <c r="J145" s="2850"/>
      <c r="K145" s="2851" t="s">
        <v>813</v>
      </c>
      <c r="L145" s="2851"/>
      <c r="M145" s="2851"/>
      <c r="N145" s="2851"/>
      <c r="O145" s="2851" t="s">
        <v>786</v>
      </c>
      <c r="P145" s="2851"/>
      <c r="Q145" s="2851"/>
      <c r="R145" s="2851"/>
      <c r="S145" s="2851"/>
      <c r="T145" s="2851"/>
      <c r="U145" s="2851" t="s">
        <v>786</v>
      </c>
      <c r="V145" s="2851"/>
      <c r="W145" s="2851"/>
      <c r="X145" s="2851"/>
      <c r="Y145" s="2851"/>
      <c r="Z145" s="2851"/>
      <c r="AA145" s="2852" t="s">
        <v>786</v>
      </c>
      <c r="AB145" s="2852"/>
      <c r="AC145" s="2852"/>
      <c r="AD145" s="2852"/>
      <c r="AE145" s="2852"/>
      <c r="AF145" s="2852"/>
      <c r="AG145" s="2279"/>
      <c r="AH145" s="2279"/>
      <c r="AI145" s="2279"/>
      <c r="AJ145" s="2279"/>
      <c r="AK145" s="2279"/>
      <c r="AL145" s="2279"/>
      <c r="AM145" s="2279"/>
    </row>
    <row r="146" spans="1:39" ht="14.25" customHeight="1" thickTop="1" thickBot="1" x14ac:dyDescent="0.25">
      <c r="A146" s="2850" t="s">
        <v>789</v>
      </c>
      <c r="B146" s="2850"/>
      <c r="C146" s="2850"/>
      <c r="D146" s="2850"/>
      <c r="E146" s="2850"/>
      <c r="F146" s="2850"/>
      <c r="G146" s="2850"/>
      <c r="H146" s="2850"/>
      <c r="I146" s="2850"/>
      <c r="J146" s="2850"/>
      <c r="K146" s="2851" t="s">
        <v>814</v>
      </c>
      <c r="L146" s="2851"/>
      <c r="M146" s="2851"/>
      <c r="N146" s="2851"/>
      <c r="O146" s="2851" t="s">
        <v>786</v>
      </c>
      <c r="P146" s="2851"/>
      <c r="Q146" s="2851"/>
      <c r="R146" s="2851"/>
      <c r="S146" s="2851"/>
      <c r="T146" s="2851"/>
      <c r="U146" s="2851" t="s">
        <v>786</v>
      </c>
      <c r="V146" s="2851"/>
      <c r="W146" s="2851"/>
      <c r="X146" s="2851"/>
      <c r="Y146" s="2851"/>
      <c r="Z146" s="2851"/>
      <c r="AA146" s="2852" t="s">
        <v>786</v>
      </c>
      <c r="AB146" s="2852"/>
      <c r="AC146" s="2852"/>
      <c r="AD146" s="2852"/>
      <c r="AE146" s="2852"/>
      <c r="AF146" s="2852"/>
      <c r="AG146" s="2279"/>
      <c r="AH146" s="2279"/>
      <c r="AI146" s="2279"/>
      <c r="AJ146" s="2279"/>
      <c r="AK146" s="2279"/>
      <c r="AL146" s="2279"/>
      <c r="AM146" s="2279"/>
    </row>
    <row r="147" spans="1:39" ht="14.25" customHeight="1" thickTop="1" thickBot="1" x14ac:dyDescent="0.25">
      <c r="A147" s="2850" t="s">
        <v>791</v>
      </c>
      <c r="B147" s="2850"/>
      <c r="C147" s="2850"/>
      <c r="D147" s="2850"/>
      <c r="E147" s="2850"/>
      <c r="F147" s="2850"/>
      <c r="G147" s="2850"/>
      <c r="H147" s="2850"/>
      <c r="I147" s="2850"/>
      <c r="J147" s="2850"/>
      <c r="K147" s="2851" t="s">
        <v>815</v>
      </c>
      <c r="L147" s="2851"/>
      <c r="M147" s="2851"/>
      <c r="N147" s="2851"/>
      <c r="O147" s="2851" t="s">
        <v>786</v>
      </c>
      <c r="P147" s="2851"/>
      <c r="Q147" s="2851"/>
      <c r="R147" s="2851"/>
      <c r="S147" s="2851"/>
      <c r="T147" s="2851"/>
      <c r="U147" s="2851" t="s">
        <v>1351</v>
      </c>
      <c r="V147" s="2851"/>
      <c r="W147" s="2851"/>
      <c r="X147" s="2851"/>
      <c r="Y147" s="2851"/>
      <c r="Z147" s="2851"/>
      <c r="AA147" s="2852" t="s">
        <v>786</v>
      </c>
      <c r="AB147" s="2852"/>
      <c r="AC147" s="2852"/>
      <c r="AD147" s="2852"/>
      <c r="AE147" s="2852"/>
      <c r="AF147" s="2852"/>
      <c r="AG147" s="2279"/>
      <c r="AH147" s="2279"/>
      <c r="AI147" s="2279"/>
      <c r="AJ147" s="2279"/>
      <c r="AK147" s="2279"/>
      <c r="AL147" s="2279"/>
      <c r="AM147" s="2279"/>
    </row>
    <row r="148" spans="1:39" ht="14.25" customHeight="1" thickTop="1" thickBot="1" x14ac:dyDescent="0.25">
      <c r="A148" s="2850" t="s">
        <v>816</v>
      </c>
      <c r="B148" s="2850"/>
      <c r="C148" s="2850"/>
      <c r="D148" s="2850"/>
      <c r="E148" s="2850"/>
      <c r="F148" s="2850"/>
      <c r="G148" s="2850"/>
      <c r="H148" s="2850"/>
      <c r="I148" s="2850"/>
      <c r="J148" s="2850"/>
      <c r="K148" s="2851" t="s">
        <v>817</v>
      </c>
      <c r="L148" s="2851"/>
      <c r="M148" s="2851"/>
      <c r="N148" s="2851"/>
      <c r="O148" s="2851" t="s">
        <v>969</v>
      </c>
      <c r="P148" s="2851"/>
      <c r="Q148" s="2851"/>
      <c r="R148" s="2851"/>
      <c r="S148" s="2851"/>
      <c r="T148" s="2851"/>
      <c r="U148" s="2851" t="s">
        <v>1352</v>
      </c>
      <c r="V148" s="2851"/>
      <c r="W148" s="2851"/>
      <c r="X148" s="2851"/>
      <c r="Y148" s="2851"/>
      <c r="Z148" s="2851"/>
      <c r="AA148" s="2852" t="s">
        <v>1353</v>
      </c>
      <c r="AB148" s="2852"/>
      <c r="AC148" s="2852"/>
      <c r="AD148" s="2852"/>
      <c r="AE148" s="2852"/>
      <c r="AF148" s="2852"/>
      <c r="AG148" s="2279"/>
      <c r="AH148" s="2279"/>
      <c r="AI148" s="2279"/>
      <c r="AJ148" s="2279"/>
      <c r="AK148" s="2279"/>
      <c r="AL148" s="2279"/>
      <c r="AM148" s="2279"/>
    </row>
    <row r="149" spans="1:39" ht="14.25" customHeight="1" thickTop="1" thickBot="1" x14ac:dyDescent="0.25">
      <c r="A149" s="2850" t="s">
        <v>784</v>
      </c>
      <c r="B149" s="2850"/>
      <c r="C149" s="2850"/>
      <c r="D149" s="2850"/>
      <c r="E149" s="2850"/>
      <c r="F149" s="2850"/>
      <c r="G149" s="2850"/>
      <c r="H149" s="2850"/>
      <c r="I149" s="2850"/>
      <c r="J149" s="2850"/>
      <c r="K149" s="2851" t="s">
        <v>818</v>
      </c>
      <c r="L149" s="2851"/>
      <c r="M149" s="2851"/>
      <c r="N149" s="2851"/>
      <c r="O149" s="2851" t="s">
        <v>786</v>
      </c>
      <c r="P149" s="2851"/>
      <c r="Q149" s="2851"/>
      <c r="R149" s="2851"/>
      <c r="S149" s="2851"/>
      <c r="T149" s="2851"/>
      <c r="U149" s="2851" t="s">
        <v>786</v>
      </c>
      <c r="V149" s="2851"/>
      <c r="W149" s="2851"/>
      <c r="X149" s="2851"/>
      <c r="Y149" s="2851"/>
      <c r="Z149" s="2851"/>
      <c r="AA149" s="2852" t="s">
        <v>786</v>
      </c>
      <c r="AB149" s="2852"/>
      <c r="AC149" s="2852"/>
      <c r="AD149" s="2852"/>
      <c r="AE149" s="2852"/>
      <c r="AF149" s="2852"/>
      <c r="AG149" s="2279"/>
      <c r="AH149" s="2279"/>
      <c r="AI149" s="2279"/>
      <c r="AJ149" s="2279"/>
      <c r="AK149" s="2279"/>
      <c r="AL149" s="2279"/>
      <c r="AM149" s="2279"/>
    </row>
    <row r="150" spans="1:39" ht="14.25" customHeight="1" thickTop="1" thickBot="1" x14ac:dyDescent="0.25">
      <c r="A150" s="2850" t="s">
        <v>787</v>
      </c>
      <c r="B150" s="2850"/>
      <c r="C150" s="2850"/>
      <c r="D150" s="2850"/>
      <c r="E150" s="2850"/>
      <c r="F150" s="2850"/>
      <c r="G150" s="2850"/>
      <c r="H150" s="2850"/>
      <c r="I150" s="2850"/>
      <c r="J150" s="2850"/>
      <c r="K150" s="2851" t="s">
        <v>819</v>
      </c>
      <c r="L150" s="2851"/>
      <c r="M150" s="2851"/>
      <c r="N150" s="2851"/>
      <c r="O150" s="2851" t="s">
        <v>786</v>
      </c>
      <c r="P150" s="2851"/>
      <c r="Q150" s="2851"/>
      <c r="R150" s="2851"/>
      <c r="S150" s="2851"/>
      <c r="T150" s="2851"/>
      <c r="U150" s="2851" t="s">
        <v>786</v>
      </c>
      <c r="V150" s="2851"/>
      <c r="W150" s="2851"/>
      <c r="X150" s="2851"/>
      <c r="Y150" s="2851"/>
      <c r="Z150" s="2851"/>
      <c r="AA150" s="2852" t="s">
        <v>786</v>
      </c>
      <c r="AB150" s="2852"/>
      <c r="AC150" s="2852"/>
      <c r="AD150" s="2852"/>
      <c r="AE150" s="2852"/>
      <c r="AF150" s="2852"/>
      <c r="AG150" s="2279"/>
      <c r="AH150" s="2279"/>
      <c r="AI150" s="2279"/>
      <c r="AJ150" s="2279"/>
      <c r="AK150" s="2279"/>
      <c r="AL150" s="2279"/>
      <c r="AM150" s="2279"/>
    </row>
    <row r="151" spans="1:39" ht="14.25" customHeight="1" thickTop="1" thickBot="1" x14ac:dyDescent="0.25">
      <c r="A151" s="2850" t="s">
        <v>789</v>
      </c>
      <c r="B151" s="2850"/>
      <c r="C151" s="2850"/>
      <c r="D151" s="2850"/>
      <c r="E151" s="2850"/>
      <c r="F151" s="2850"/>
      <c r="G151" s="2850"/>
      <c r="H151" s="2850"/>
      <c r="I151" s="2850"/>
      <c r="J151" s="2850"/>
      <c r="K151" s="2851" t="s">
        <v>820</v>
      </c>
      <c r="L151" s="2851"/>
      <c r="M151" s="2851"/>
      <c r="N151" s="2851"/>
      <c r="O151" s="2851" t="s">
        <v>786</v>
      </c>
      <c r="P151" s="2851"/>
      <c r="Q151" s="2851"/>
      <c r="R151" s="2851"/>
      <c r="S151" s="2851"/>
      <c r="T151" s="2851"/>
      <c r="U151" s="2851" t="s">
        <v>786</v>
      </c>
      <c r="V151" s="2851"/>
      <c r="W151" s="2851"/>
      <c r="X151" s="2851"/>
      <c r="Y151" s="2851"/>
      <c r="Z151" s="2851"/>
      <c r="AA151" s="2852" t="s">
        <v>786</v>
      </c>
      <c r="AB151" s="2852"/>
      <c r="AC151" s="2852"/>
      <c r="AD151" s="2852"/>
      <c r="AE151" s="2852"/>
      <c r="AF151" s="2852"/>
      <c r="AG151" s="2279"/>
      <c r="AH151" s="2279"/>
      <c r="AI151" s="2279"/>
      <c r="AJ151" s="2279"/>
      <c r="AK151" s="2279"/>
      <c r="AL151" s="2279"/>
      <c r="AM151" s="2279"/>
    </row>
    <row r="152" spans="1:39" ht="14.25" customHeight="1" thickTop="1" thickBot="1" x14ac:dyDescent="0.25">
      <c r="A152" s="2850" t="s">
        <v>791</v>
      </c>
      <c r="B152" s="2850"/>
      <c r="C152" s="2850"/>
      <c r="D152" s="2850"/>
      <c r="E152" s="2850"/>
      <c r="F152" s="2850"/>
      <c r="G152" s="2850"/>
      <c r="H152" s="2850"/>
      <c r="I152" s="2850"/>
      <c r="J152" s="2850"/>
      <c r="K152" s="2851" t="s">
        <v>821</v>
      </c>
      <c r="L152" s="2851"/>
      <c r="M152" s="2851"/>
      <c r="N152" s="2851"/>
      <c r="O152" s="2851" t="s">
        <v>969</v>
      </c>
      <c r="P152" s="2851"/>
      <c r="Q152" s="2851"/>
      <c r="R152" s="2851"/>
      <c r="S152" s="2851"/>
      <c r="T152" s="2851"/>
      <c r="U152" s="2851" t="s">
        <v>1352</v>
      </c>
      <c r="V152" s="2851"/>
      <c r="W152" s="2851"/>
      <c r="X152" s="2851"/>
      <c r="Y152" s="2851"/>
      <c r="Z152" s="2851"/>
      <c r="AA152" s="2852" t="s">
        <v>1353</v>
      </c>
      <c r="AB152" s="2852"/>
      <c r="AC152" s="2852"/>
      <c r="AD152" s="2852"/>
      <c r="AE152" s="2852"/>
      <c r="AF152" s="2852"/>
      <c r="AG152" s="2279"/>
      <c r="AH152" s="2279"/>
      <c r="AI152" s="2279"/>
      <c r="AJ152" s="2279"/>
      <c r="AK152" s="2279"/>
      <c r="AL152" s="2279"/>
      <c r="AM152" s="2279"/>
    </row>
    <row r="153" spans="1:39" ht="14.25" customHeight="1" thickTop="1" thickBot="1" x14ac:dyDescent="0.25">
      <c r="A153" s="2850" t="s">
        <v>822</v>
      </c>
      <c r="B153" s="2850"/>
      <c r="C153" s="2850"/>
      <c r="D153" s="2850"/>
      <c r="E153" s="2850"/>
      <c r="F153" s="2850"/>
      <c r="G153" s="2850"/>
      <c r="H153" s="2850"/>
      <c r="I153" s="2850"/>
      <c r="J153" s="2850"/>
      <c r="K153" s="2851" t="s">
        <v>823</v>
      </c>
      <c r="L153" s="2851"/>
      <c r="M153" s="2851"/>
      <c r="N153" s="2851"/>
      <c r="O153" s="2851" t="s">
        <v>786</v>
      </c>
      <c r="P153" s="2851"/>
      <c r="Q153" s="2851"/>
      <c r="R153" s="2851"/>
      <c r="S153" s="2851"/>
      <c r="T153" s="2851"/>
      <c r="U153" s="2851" t="s">
        <v>786</v>
      </c>
      <c r="V153" s="2851"/>
      <c r="W153" s="2851"/>
      <c r="X153" s="2851"/>
      <c r="Y153" s="2851"/>
      <c r="Z153" s="2851"/>
      <c r="AA153" s="2852" t="s">
        <v>786</v>
      </c>
      <c r="AB153" s="2852"/>
      <c r="AC153" s="2852"/>
      <c r="AD153" s="2852"/>
      <c r="AE153" s="2852"/>
      <c r="AF153" s="2852"/>
      <c r="AG153" s="2279"/>
      <c r="AH153" s="2279"/>
      <c r="AI153" s="2279"/>
      <c r="AJ153" s="2279"/>
      <c r="AK153" s="2279"/>
      <c r="AL153" s="2279"/>
      <c r="AM153" s="2279"/>
    </row>
    <row r="154" spans="1:39" ht="14.25" customHeight="1" thickTop="1" thickBot="1" x14ac:dyDescent="0.25">
      <c r="A154" s="2850" t="s">
        <v>784</v>
      </c>
      <c r="B154" s="2850"/>
      <c r="C154" s="2850"/>
      <c r="D154" s="2850"/>
      <c r="E154" s="2850"/>
      <c r="F154" s="2850"/>
      <c r="G154" s="2850"/>
      <c r="H154" s="2850"/>
      <c r="I154" s="2850"/>
      <c r="J154" s="2850"/>
      <c r="K154" s="2851" t="s">
        <v>824</v>
      </c>
      <c r="L154" s="2851"/>
      <c r="M154" s="2851"/>
      <c r="N154" s="2851"/>
      <c r="O154" s="2851" t="s">
        <v>786</v>
      </c>
      <c r="P154" s="2851"/>
      <c r="Q154" s="2851"/>
      <c r="R154" s="2851"/>
      <c r="S154" s="2851"/>
      <c r="T154" s="2851"/>
      <c r="U154" s="2851" t="s">
        <v>786</v>
      </c>
      <c r="V154" s="2851"/>
      <c r="W154" s="2851"/>
      <c r="X154" s="2851"/>
      <c r="Y154" s="2851"/>
      <c r="Z154" s="2851"/>
      <c r="AA154" s="2852" t="s">
        <v>786</v>
      </c>
      <c r="AB154" s="2852"/>
      <c r="AC154" s="2852"/>
      <c r="AD154" s="2852"/>
      <c r="AE154" s="2852"/>
      <c r="AF154" s="2852"/>
      <c r="AG154" s="2279"/>
      <c r="AH154" s="2279"/>
      <c r="AI154" s="2279"/>
      <c r="AJ154" s="2279"/>
      <c r="AK154" s="2279"/>
      <c r="AL154" s="2279"/>
      <c r="AM154" s="2279"/>
    </row>
    <row r="155" spans="1:39" ht="14.25" customHeight="1" thickTop="1" thickBot="1" x14ac:dyDescent="0.25">
      <c r="A155" s="2850" t="s">
        <v>787</v>
      </c>
      <c r="B155" s="2850"/>
      <c r="C155" s="2850"/>
      <c r="D155" s="2850"/>
      <c r="E155" s="2850"/>
      <c r="F155" s="2850"/>
      <c r="G155" s="2850"/>
      <c r="H155" s="2850"/>
      <c r="I155" s="2850"/>
      <c r="J155" s="2850"/>
      <c r="K155" s="2851" t="s">
        <v>825</v>
      </c>
      <c r="L155" s="2851"/>
      <c r="M155" s="2851"/>
      <c r="N155" s="2851"/>
      <c r="O155" s="2851" t="s">
        <v>786</v>
      </c>
      <c r="P155" s="2851"/>
      <c r="Q155" s="2851"/>
      <c r="R155" s="2851"/>
      <c r="S155" s="2851"/>
      <c r="T155" s="2851"/>
      <c r="U155" s="2851" t="s">
        <v>786</v>
      </c>
      <c r="V155" s="2851"/>
      <c r="W155" s="2851"/>
      <c r="X155" s="2851"/>
      <c r="Y155" s="2851"/>
      <c r="Z155" s="2851"/>
      <c r="AA155" s="2852" t="s">
        <v>786</v>
      </c>
      <c r="AB155" s="2852"/>
      <c r="AC155" s="2852"/>
      <c r="AD155" s="2852"/>
      <c r="AE155" s="2852"/>
      <c r="AF155" s="2852"/>
      <c r="AG155" s="2279"/>
      <c r="AH155" s="2279"/>
      <c r="AI155" s="2279"/>
      <c r="AJ155" s="2279"/>
      <c r="AK155" s="2279"/>
      <c r="AL155" s="2279"/>
      <c r="AM155" s="2279"/>
    </row>
    <row r="156" spans="1:39" ht="14.25" customHeight="1" thickTop="1" thickBot="1" x14ac:dyDescent="0.25">
      <c r="A156" s="2850" t="s">
        <v>789</v>
      </c>
      <c r="B156" s="2850"/>
      <c r="C156" s="2850"/>
      <c r="D156" s="2850"/>
      <c r="E156" s="2850"/>
      <c r="F156" s="2850"/>
      <c r="G156" s="2850"/>
      <c r="H156" s="2850"/>
      <c r="I156" s="2850"/>
      <c r="J156" s="2850"/>
      <c r="K156" s="2851" t="s">
        <v>826</v>
      </c>
      <c r="L156" s="2851"/>
      <c r="M156" s="2851"/>
      <c r="N156" s="2851"/>
      <c r="O156" s="2851" t="s">
        <v>786</v>
      </c>
      <c r="P156" s="2851"/>
      <c r="Q156" s="2851"/>
      <c r="R156" s="2851"/>
      <c r="S156" s="2851"/>
      <c r="T156" s="2851"/>
      <c r="U156" s="2851" t="s">
        <v>786</v>
      </c>
      <c r="V156" s="2851"/>
      <c r="W156" s="2851"/>
      <c r="X156" s="2851"/>
      <c r="Y156" s="2851"/>
      <c r="Z156" s="2851"/>
      <c r="AA156" s="2852" t="s">
        <v>786</v>
      </c>
      <c r="AB156" s="2852"/>
      <c r="AC156" s="2852"/>
      <c r="AD156" s="2852"/>
      <c r="AE156" s="2852"/>
      <c r="AF156" s="2852"/>
      <c r="AG156" s="2279"/>
      <c r="AH156" s="2279"/>
      <c r="AI156" s="2279"/>
      <c r="AJ156" s="2279"/>
      <c r="AK156" s="2279"/>
      <c r="AL156" s="2279"/>
      <c r="AM156" s="2279"/>
    </row>
    <row r="157" spans="1:39" ht="14.25" customHeight="1" thickTop="1" thickBot="1" x14ac:dyDescent="0.25">
      <c r="A157" s="2850" t="s">
        <v>791</v>
      </c>
      <c r="B157" s="2850"/>
      <c r="C157" s="2850"/>
      <c r="D157" s="2850"/>
      <c r="E157" s="2850"/>
      <c r="F157" s="2850"/>
      <c r="G157" s="2850"/>
      <c r="H157" s="2850"/>
      <c r="I157" s="2850"/>
      <c r="J157" s="2850"/>
      <c r="K157" s="2851" t="s">
        <v>827</v>
      </c>
      <c r="L157" s="2851"/>
      <c r="M157" s="2851"/>
      <c r="N157" s="2851"/>
      <c r="O157" s="2851" t="s">
        <v>786</v>
      </c>
      <c r="P157" s="2851"/>
      <c r="Q157" s="2851"/>
      <c r="R157" s="2851"/>
      <c r="S157" s="2851"/>
      <c r="T157" s="2851"/>
      <c r="U157" s="2851" t="s">
        <v>786</v>
      </c>
      <c r="V157" s="2851"/>
      <c r="W157" s="2851"/>
      <c r="X157" s="2851"/>
      <c r="Y157" s="2851"/>
      <c r="Z157" s="2851"/>
      <c r="AA157" s="2852" t="s">
        <v>786</v>
      </c>
      <c r="AB157" s="2852"/>
      <c r="AC157" s="2852"/>
      <c r="AD157" s="2852"/>
      <c r="AE157" s="2852"/>
      <c r="AF157" s="2852"/>
      <c r="AG157" s="2279"/>
      <c r="AH157" s="2279"/>
      <c r="AI157" s="2279"/>
      <c r="AJ157" s="2279"/>
      <c r="AK157" s="2279"/>
      <c r="AL157" s="2279"/>
      <c r="AM157" s="2279"/>
    </row>
    <row r="158" spans="1:39" ht="14.25" customHeight="1" thickTop="1" thickBot="1" x14ac:dyDescent="0.25">
      <c r="A158" s="2850" t="s">
        <v>828</v>
      </c>
      <c r="B158" s="2850"/>
      <c r="C158" s="2850"/>
      <c r="D158" s="2850"/>
      <c r="E158" s="2850"/>
      <c r="F158" s="2850"/>
      <c r="G158" s="2850"/>
      <c r="H158" s="2850"/>
      <c r="I158" s="2850"/>
      <c r="J158" s="2850"/>
      <c r="K158" s="2851" t="s">
        <v>829</v>
      </c>
      <c r="L158" s="2851"/>
      <c r="M158" s="2851"/>
      <c r="N158" s="2851"/>
      <c r="O158" s="2851" t="s">
        <v>786</v>
      </c>
      <c r="P158" s="2851"/>
      <c r="Q158" s="2851"/>
      <c r="R158" s="2851"/>
      <c r="S158" s="2851"/>
      <c r="T158" s="2851"/>
      <c r="U158" s="2851" t="s">
        <v>786</v>
      </c>
      <c r="V158" s="2851"/>
      <c r="W158" s="2851"/>
      <c r="X158" s="2851"/>
      <c r="Y158" s="2851"/>
      <c r="Z158" s="2851"/>
      <c r="AA158" s="2852" t="s">
        <v>786</v>
      </c>
      <c r="AB158" s="2852"/>
      <c r="AC158" s="2852"/>
      <c r="AD158" s="2852"/>
      <c r="AE158" s="2852"/>
      <c r="AF158" s="2852"/>
      <c r="AG158" s="2279"/>
      <c r="AH158" s="2279"/>
      <c r="AI158" s="2279"/>
      <c r="AJ158" s="2279"/>
      <c r="AK158" s="2279"/>
      <c r="AL158" s="2279"/>
      <c r="AM158" s="2279"/>
    </row>
    <row r="159" spans="1:39" ht="14.25" customHeight="1" thickTop="1" thickBot="1" x14ac:dyDescent="0.25">
      <c r="A159" s="2850" t="s">
        <v>784</v>
      </c>
      <c r="B159" s="2850"/>
      <c r="C159" s="2850"/>
      <c r="D159" s="2850"/>
      <c r="E159" s="2850"/>
      <c r="F159" s="2850"/>
      <c r="G159" s="2850"/>
      <c r="H159" s="2850"/>
      <c r="I159" s="2850"/>
      <c r="J159" s="2850"/>
      <c r="K159" s="2851" t="s">
        <v>830</v>
      </c>
      <c r="L159" s="2851"/>
      <c r="M159" s="2851"/>
      <c r="N159" s="2851"/>
      <c r="O159" s="2851" t="s">
        <v>786</v>
      </c>
      <c r="P159" s="2851"/>
      <c r="Q159" s="2851"/>
      <c r="R159" s="2851"/>
      <c r="S159" s="2851"/>
      <c r="T159" s="2851"/>
      <c r="U159" s="2851" t="s">
        <v>786</v>
      </c>
      <c r="V159" s="2851"/>
      <c r="W159" s="2851"/>
      <c r="X159" s="2851"/>
      <c r="Y159" s="2851"/>
      <c r="Z159" s="2851"/>
      <c r="AA159" s="2852" t="s">
        <v>786</v>
      </c>
      <c r="AB159" s="2852"/>
      <c r="AC159" s="2852"/>
      <c r="AD159" s="2852"/>
      <c r="AE159" s="2852"/>
      <c r="AF159" s="2852"/>
      <c r="AG159" s="2279"/>
      <c r="AH159" s="2279"/>
      <c r="AI159" s="2279"/>
      <c r="AJ159" s="2279"/>
      <c r="AK159" s="2279"/>
      <c r="AL159" s="2279"/>
      <c r="AM159" s="2279"/>
    </row>
    <row r="160" spans="1:39" ht="14.25" customHeight="1" thickTop="1" thickBot="1" x14ac:dyDescent="0.25">
      <c r="A160" s="2850" t="s">
        <v>787</v>
      </c>
      <c r="B160" s="2850"/>
      <c r="C160" s="2850"/>
      <c r="D160" s="2850"/>
      <c r="E160" s="2850"/>
      <c r="F160" s="2850"/>
      <c r="G160" s="2850"/>
      <c r="H160" s="2850"/>
      <c r="I160" s="2850"/>
      <c r="J160" s="2850"/>
      <c r="K160" s="2851" t="s">
        <v>831</v>
      </c>
      <c r="L160" s="2851"/>
      <c r="M160" s="2851"/>
      <c r="N160" s="2851"/>
      <c r="O160" s="2851" t="s">
        <v>786</v>
      </c>
      <c r="P160" s="2851"/>
      <c r="Q160" s="2851"/>
      <c r="R160" s="2851"/>
      <c r="S160" s="2851"/>
      <c r="T160" s="2851"/>
      <c r="U160" s="2851" t="s">
        <v>786</v>
      </c>
      <c r="V160" s="2851"/>
      <c r="W160" s="2851"/>
      <c r="X160" s="2851"/>
      <c r="Y160" s="2851"/>
      <c r="Z160" s="2851"/>
      <c r="AA160" s="2852" t="s">
        <v>786</v>
      </c>
      <c r="AB160" s="2852"/>
      <c r="AC160" s="2852"/>
      <c r="AD160" s="2852"/>
      <c r="AE160" s="2852"/>
      <c r="AF160" s="2852"/>
      <c r="AG160" s="2279"/>
      <c r="AH160" s="2279"/>
      <c r="AI160" s="2279"/>
      <c r="AJ160" s="2279"/>
      <c r="AK160" s="2279"/>
      <c r="AL160" s="2279"/>
      <c r="AM160" s="2279"/>
    </row>
    <row r="161" spans="1:39" ht="14.25" customHeight="1" thickTop="1" thickBot="1" x14ac:dyDescent="0.25">
      <c r="A161" s="2850" t="s">
        <v>789</v>
      </c>
      <c r="B161" s="2850"/>
      <c r="C161" s="2850"/>
      <c r="D161" s="2850"/>
      <c r="E161" s="2850"/>
      <c r="F161" s="2850"/>
      <c r="G161" s="2850"/>
      <c r="H161" s="2850"/>
      <c r="I161" s="2850"/>
      <c r="J161" s="2850"/>
      <c r="K161" s="2851" t="s">
        <v>832</v>
      </c>
      <c r="L161" s="2851"/>
      <c r="M161" s="2851"/>
      <c r="N161" s="2851"/>
      <c r="O161" s="2851" t="s">
        <v>786</v>
      </c>
      <c r="P161" s="2851"/>
      <c r="Q161" s="2851"/>
      <c r="R161" s="2851"/>
      <c r="S161" s="2851"/>
      <c r="T161" s="2851"/>
      <c r="U161" s="2851" t="s">
        <v>786</v>
      </c>
      <c r="V161" s="2851"/>
      <c r="W161" s="2851"/>
      <c r="X161" s="2851"/>
      <c r="Y161" s="2851"/>
      <c r="Z161" s="2851"/>
      <c r="AA161" s="2852" t="s">
        <v>786</v>
      </c>
      <c r="AB161" s="2852"/>
      <c r="AC161" s="2852"/>
      <c r="AD161" s="2852"/>
      <c r="AE161" s="2852"/>
      <c r="AF161" s="2852"/>
      <c r="AG161" s="2279"/>
      <c r="AH161" s="2279"/>
      <c r="AI161" s="2279"/>
      <c r="AJ161" s="2279"/>
      <c r="AK161" s="2279"/>
      <c r="AL161" s="2279"/>
      <c r="AM161" s="2279"/>
    </row>
    <row r="162" spans="1:39" ht="14.25" customHeight="1" thickTop="1" thickBot="1" x14ac:dyDescent="0.25">
      <c r="A162" s="2850" t="s">
        <v>791</v>
      </c>
      <c r="B162" s="2850"/>
      <c r="C162" s="2850"/>
      <c r="D162" s="2850"/>
      <c r="E162" s="2850"/>
      <c r="F162" s="2850"/>
      <c r="G162" s="2850"/>
      <c r="H162" s="2850"/>
      <c r="I162" s="2850"/>
      <c r="J162" s="2850"/>
      <c r="K162" s="2851" t="s">
        <v>833</v>
      </c>
      <c r="L162" s="2851"/>
      <c r="M162" s="2851"/>
      <c r="N162" s="2851"/>
      <c r="O162" s="2851" t="s">
        <v>786</v>
      </c>
      <c r="P162" s="2851"/>
      <c r="Q162" s="2851"/>
      <c r="R162" s="2851"/>
      <c r="S162" s="2851"/>
      <c r="T162" s="2851"/>
      <c r="U162" s="2851" t="s">
        <v>786</v>
      </c>
      <c r="V162" s="2851"/>
      <c r="W162" s="2851"/>
      <c r="X162" s="2851"/>
      <c r="Y162" s="2851"/>
      <c r="Z162" s="2851"/>
      <c r="AA162" s="2852" t="s">
        <v>786</v>
      </c>
      <c r="AB162" s="2852"/>
      <c r="AC162" s="2852"/>
      <c r="AD162" s="2852"/>
      <c r="AE162" s="2852"/>
      <c r="AF162" s="2852"/>
      <c r="AG162" s="2279"/>
      <c r="AH162" s="2279"/>
      <c r="AI162" s="2279"/>
      <c r="AJ162" s="2279"/>
      <c r="AK162" s="2279"/>
      <c r="AL162" s="2279"/>
      <c r="AM162" s="2279"/>
    </row>
    <row r="163" spans="1:39" ht="14.25" customHeight="1" thickTop="1" thickBot="1" x14ac:dyDescent="0.25">
      <c r="A163" s="2850" t="s">
        <v>834</v>
      </c>
      <c r="B163" s="2850"/>
      <c r="C163" s="2850"/>
      <c r="D163" s="2850"/>
      <c r="E163" s="2850"/>
      <c r="F163" s="2850"/>
      <c r="G163" s="2850"/>
      <c r="H163" s="2850"/>
      <c r="I163" s="2850"/>
      <c r="J163" s="2850"/>
      <c r="K163" s="2851" t="s">
        <v>835</v>
      </c>
      <c r="L163" s="2851"/>
      <c r="M163" s="2851"/>
      <c r="N163" s="2851"/>
      <c r="O163" s="2851" t="s">
        <v>786</v>
      </c>
      <c r="P163" s="2851"/>
      <c r="Q163" s="2851"/>
      <c r="R163" s="2851"/>
      <c r="S163" s="2851"/>
      <c r="T163" s="2851"/>
      <c r="U163" s="2851" t="s">
        <v>786</v>
      </c>
      <c r="V163" s="2851"/>
      <c r="W163" s="2851"/>
      <c r="X163" s="2851"/>
      <c r="Y163" s="2851"/>
      <c r="Z163" s="2851"/>
      <c r="AA163" s="2852" t="s">
        <v>786</v>
      </c>
      <c r="AB163" s="2852"/>
      <c r="AC163" s="2852"/>
      <c r="AD163" s="2852"/>
      <c r="AE163" s="2852"/>
      <c r="AF163" s="2852"/>
      <c r="AG163" s="2279"/>
      <c r="AH163" s="2279"/>
      <c r="AI163" s="2279"/>
      <c r="AJ163" s="2279"/>
      <c r="AK163" s="2279"/>
      <c r="AL163" s="2279"/>
      <c r="AM163" s="2279"/>
    </row>
    <row r="164" spans="1:39" ht="14.25" customHeight="1" thickTop="1" thickBot="1" x14ac:dyDescent="0.25">
      <c r="A164" s="2850" t="s">
        <v>784</v>
      </c>
      <c r="B164" s="2850"/>
      <c r="C164" s="2850"/>
      <c r="D164" s="2850"/>
      <c r="E164" s="2850"/>
      <c r="F164" s="2850"/>
      <c r="G164" s="2850"/>
      <c r="H164" s="2850"/>
      <c r="I164" s="2850"/>
      <c r="J164" s="2850"/>
      <c r="K164" s="2851" t="s">
        <v>836</v>
      </c>
      <c r="L164" s="2851"/>
      <c r="M164" s="2851"/>
      <c r="N164" s="2851"/>
      <c r="O164" s="2851" t="s">
        <v>786</v>
      </c>
      <c r="P164" s="2851"/>
      <c r="Q164" s="2851"/>
      <c r="R164" s="2851"/>
      <c r="S164" s="2851"/>
      <c r="T164" s="2851"/>
      <c r="U164" s="2851" t="s">
        <v>786</v>
      </c>
      <c r="V164" s="2851"/>
      <c r="W164" s="2851"/>
      <c r="X164" s="2851"/>
      <c r="Y164" s="2851"/>
      <c r="Z164" s="2851"/>
      <c r="AA164" s="2852" t="s">
        <v>786</v>
      </c>
      <c r="AB164" s="2852"/>
      <c r="AC164" s="2852"/>
      <c r="AD164" s="2852"/>
      <c r="AE164" s="2852"/>
      <c r="AF164" s="2852"/>
      <c r="AG164" s="2279"/>
      <c r="AH164" s="2279"/>
      <c r="AI164" s="2279"/>
      <c r="AJ164" s="2279"/>
      <c r="AK164" s="2279"/>
      <c r="AL164" s="2279"/>
      <c r="AM164" s="2279"/>
    </row>
    <row r="165" spans="1:39" ht="14.25" customHeight="1" thickTop="1" thickBot="1" x14ac:dyDescent="0.25">
      <c r="A165" s="2850" t="s">
        <v>787</v>
      </c>
      <c r="B165" s="2850"/>
      <c r="C165" s="2850"/>
      <c r="D165" s="2850"/>
      <c r="E165" s="2850"/>
      <c r="F165" s="2850"/>
      <c r="G165" s="2850"/>
      <c r="H165" s="2850"/>
      <c r="I165" s="2850"/>
      <c r="J165" s="2850"/>
      <c r="K165" s="2851" t="s">
        <v>837</v>
      </c>
      <c r="L165" s="2851"/>
      <c r="M165" s="2851"/>
      <c r="N165" s="2851"/>
      <c r="O165" s="2851" t="s">
        <v>786</v>
      </c>
      <c r="P165" s="2851"/>
      <c r="Q165" s="2851"/>
      <c r="R165" s="2851"/>
      <c r="S165" s="2851"/>
      <c r="T165" s="2851"/>
      <c r="U165" s="2851" t="s">
        <v>786</v>
      </c>
      <c r="V165" s="2851"/>
      <c r="W165" s="2851"/>
      <c r="X165" s="2851"/>
      <c r="Y165" s="2851"/>
      <c r="Z165" s="2851"/>
      <c r="AA165" s="2852" t="s">
        <v>786</v>
      </c>
      <c r="AB165" s="2852"/>
      <c r="AC165" s="2852"/>
      <c r="AD165" s="2852"/>
      <c r="AE165" s="2852"/>
      <c r="AF165" s="2852"/>
      <c r="AG165" s="2279"/>
      <c r="AH165" s="2279"/>
      <c r="AI165" s="2279"/>
      <c r="AJ165" s="2279"/>
      <c r="AK165" s="2279"/>
      <c r="AL165" s="2279"/>
      <c r="AM165" s="2279"/>
    </row>
    <row r="166" spans="1:39" ht="14.25" customHeight="1" thickTop="1" thickBot="1" x14ac:dyDescent="0.25">
      <c r="A166" s="2850" t="s">
        <v>789</v>
      </c>
      <c r="B166" s="2850"/>
      <c r="C166" s="2850"/>
      <c r="D166" s="2850"/>
      <c r="E166" s="2850"/>
      <c r="F166" s="2850"/>
      <c r="G166" s="2850"/>
      <c r="H166" s="2850"/>
      <c r="I166" s="2850"/>
      <c r="J166" s="2850"/>
      <c r="K166" s="2851" t="s">
        <v>838</v>
      </c>
      <c r="L166" s="2851"/>
      <c r="M166" s="2851"/>
      <c r="N166" s="2851"/>
      <c r="O166" s="2851" t="s">
        <v>786</v>
      </c>
      <c r="P166" s="2851"/>
      <c r="Q166" s="2851"/>
      <c r="R166" s="2851"/>
      <c r="S166" s="2851"/>
      <c r="T166" s="2851"/>
      <c r="U166" s="2851" t="s">
        <v>786</v>
      </c>
      <c r="V166" s="2851"/>
      <c r="W166" s="2851"/>
      <c r="X166" s="2851"/>
      <c r="Y166" s="2851"/>
      <c r="Z166" s="2851"/>
      <c r="AA166" s="2852" t="s">
        <v>786</v>
      </c>
      <c r="AB166" s="2852"/>
      <c r="AC166" s="2852"/>
      <c r="AD166" s="2852"/>
      <c r="AE166" s="2852"/>
      <c r="AF166" s="2852"/>
      <c r="AG166" s="2279"/>
      <c r="AH166" s="2279"/>
      <c r="AI166" s="2279"/>
      <c r="AJ166" s="2279"/>
      <c r="AK166" s="2279"/>
      <c r="AL166" s="2279"/>
      <c r="AM166" s="2279"/>
    </row>
    <row r="167" spans="1:39" ht="14.25" customHeight="1" thickTop="1" thickBot="1" x14ac:dyDescent="0.25">
      <c r="A167" s="2850" t="s">
        <v>791</v>
      </c>
      <c r="B167" s="2850"/>
      <c r="C167" s="2850"/>
      <c r="D167" s="2850"/>
      <c r="E167" s="2850"/>
      <c r="F167" s="2850"/>
      <c r="G167" s="2850"/>
      <c r="H167" s="2850"/>
      <c r="I167" s="2850"/>
      <c r="J167" s="2850"/>
      <c r="K167" s="2851" t="s">
        <v>839</v>
      </c>
      <c r="L167" s="2851"/>
      <c r="M167" s="2851"/>
      <c r="N167" s="2851"/>
      <c r="O167" s="2851" t="s">
        <v>786</v>
      </c>
      <c r="P167" s="2851"/>
      <c r="Q167" s="2851"/>
      <c r="R167" s="2851"/>
      <c r="S167" s="2851"/>
      <c r="T167" s="2851"/>
      <c r="U167" s="2851" t="s">
        <v>786</v>
      </c>
      <c r="V167" s="2851"/>
      <c r="W167" s="2851"/>
      <c r="X167" s="2851"/>
      <c r="Y167" s="2851"/>
      <c r="Z167" s="2851"/>
      <c r="AA167" s="2852" t="s">
        <v>786</v>
      </c>
      <c r="AB167" s="2852"/>
      <c r="AC167" s="2852"/>
      <c r="AD167" s="2852"/>
      <c r="AE167" s="2852"/>
      <c r="AF167" s="2852"/>
      <c r="AG167" s="2279"/>
      <c r="AH167" s="2279"/>
      <c r="AI167" s="2279"/>
      <c r="AJ167" s="2279"/>
      <c r="AK167" s="2279"/>
      <c r="AL167" s="2279"/>
      <c r="AM167" s="2279"/>
    </row>
    <row r="168" spans="1:39" ht="14.25" customHeight="1" thickTop="1" thickBot="1" x14ac:dyDescent="0.25">
      <c r="A168" s="2850" t="s">
        <v>840</v>
      </c>
      <c r="B168" s="2850"/>
      <c r="C168" s="2850"/>
      <c r="D168" s="2850"/>
      <c r="E168" s="2850"/>
      <c r="F168" s="2850"/>
      <c r="G168" s="2850"/>
      <c r="H168" s="2850"/>
      <c r="I168" s="2850"/>
      <c r="J168" s="2850"/>
      <c r="K168" s="2851" t="s">
        <v>841</v>
      </c>
      <c r="L168" s="2851"/>
      <c r="M168" s="2851"/>
      <c r="N168" s="2851"/>
      <c r="O168" s="2851" t="s">
        <v>786</v>
      </c>
      <c r="P168" s="2851"/>
      <c r="Q168" s="2851"/>
      <c r="R168" s="2851"/>
      <c r="S168" s="2851"/>
      <c r="T168" s="2851"/>
      <c r="U168" s="2851" t="s">
        <v>786</v>
      </c>
      <c r="V168" s="2851"/>
      <c r="W168" s="2851"/>
      <c r="X168" s="2851"/>
      <c r="Y168" s="2851"/>
      <c r="Z168" s="2851"/>
      <c r="AA168" s="2852" t="s">
        <v>786</v>
      </c>
      <c r="AB168" s="2852"/>
      <c r="AC168" s="2852"/>
      <c r="AD168" s="2852"/>
      <c r="AE168" s="2852"/>
      <c r="AF168" s="2852"/>
      <c r="AG168" s="2279"/>
      <c r="AH168" s="2279"/>
      <c r="AI168" s="2279"/>
      <c r="AJ168" s="2279"/>
      <c r="AK168" s="2279"/>
      <c r="AL168" s="2279"/>
      <c r="AM168" s="2279"/>
    </row>
    <row r="169" spans="1:39" ht="14.25" customHeight="1" thickTop="1" thickBot="1" x14ac:dyDescent="0.25">
      <c r="A169" s="2850" t="s">
        <v>842</v>
      </c>
      <c r="B169" s="2850"/>
      <c r="C169" s="2850"/>
      <c r="D169" s="2850"/>
      <c r="E169" s="2850"/>
      <c r="F169" s="2850"/>
      <c r="G169" s="2850"/>
      <c r="H169" s="2850"/>
      <c r="I169" s="2850"/>
      <c r="J169" s="2850"/>
      <c r="K169" s="2851" t="s">
        <v>843</v>
      </c>
      <c r="L169" s="2851"/>
      <c r="M169" s="2851"/>
      <c r="N169" s="2851"/>
      <c r="O169" s="2851" t="s">
        <v>786</v>
      </c>
      <c r="P169" s="2851"/>
      <c r="Q169" s="2851"/>
      <c r="R169" s="2851"/>
      <c r="S169" s="2851"/>
      <c r="T169" s="2851"/>
      <c r="U169" s="2851" t="s">
        <v>786</v>
      </c>
      <c r="V169" s="2851"/>
      <c r="W169" s="2851"/>
      <c r="X169" s="2851"/>
      <c r="Y169" s="2851"/>
      <c r="Z169" s="2851"/>
      <c r="AA169" s="2852" t="s">
        <v>786</v>
      </c>
      <c r="AB169" s="2852"/>
      <c r="AC169" s="2852"/>
      <c r="AD169" s="2852"/>
      <c r="AE169" s="2852"/>
      <c r="AF169" s="2852"/>
      <c r="AG169" s="2279"/>
      <c r="AH169" s="2279"/>
      <c r="AI169" s="2279"/>
      <c r="AJ169" s="2279"/>
      <c r="AK169" s="2279"/>
      <c r="AL169" s="2279"/>
      <c r="AM169" s="2279"/>
    </row>
    <row r="170" spans="1:39" ht="14.25" customHeight="1" thickTop="1" thickBot="1" x14ac:dyDescent="0.25">
      <c r="A170" s="2850" t="s">
        <v>784</v>
      </c>
      <c r="B170" s="2850"/>
      <c r="C170" s="2850"/>
      <c r="D170" s="2850"/>
      <c r="E170" s="2850"/>
      <c r="F170" s="2850"/>
      <c r="G170" s="2850"/>
      <c r="H170" s="2850"/>
      <c r="I170" s="2850"/>
      <c r="J170" s="2850"/>
      <c r="K170" s="2851" t="s">
        <v>844</v>
      </c>
      <c r="L170" s="2851"/>
      <c r="M170" s="2851"/>
      <c r="N170" s="2851"/>
      <c r="O170" s="2851" t="s">
        <v>786</v>
      </c>
      <c r="P170" s="2851"/>
      <c r="Q170" s="2851"/>
      <c r="R170" s="2851"/>
      <c r="S170" s="2851"/>
      <c r="T170" s="2851"/>
      <c r="U170" s="2851" t="s">
        <v>786</v>
      </c>
      <c r="V170" s="2851"/>
      <c r="W170" s="2851"/>
      <c r="X170" s="2851"/>
      <c r="Y170" s="2851"/>
      <c r="Z170" s="2851"/>
      <c r="AA170" s="2852" t="s">
        <v>786</v>
      </c>
      <c r="AB170" s="2852"/>
      <c r="AC170" s="2852"/>
      <c r="AD170" s="2852"/>
      <c r="AE170" s="2852"/>
      <c r="AF170" s="2852"/>
      <c r="AG170" s="2279"/>
      <c r="AH170" s="2279"/>
      <c r="AI170" s="2279"/>
      <c r="AJ170" s="2279"/>
      <c r="AK170" s="2279"/>
      <c r="AL170" s="2279"/>
      <c r="AM170" s="2279"/>
    </row>
    <row r="171" spans="1:39" ht="14.25" customHeight="1" thickTop="1" thickBot="1" x14ac:dyDescent="0.25">
      <c r="A171" s="2850" t="s">
        <v>787</v>
      </c>
      <c r="B171" s="2850"/>
      <c r="C171" s="2850"/>
      <c r="D171" s="2850"/>
      <c r="E171" s="2850"/>
      <c r="F171" s="2850"/>
      <c r="G171" s="2850"/>
      <c r="H171" s="2850"/>
      <c r="I171" s="2850"/>
      <c r="J171" s="2850"/>
      <c r="K171" s="2851" t="s">
        <v>845</v>
      </c>
      <c r="L171" s="2851"/>
      <c r="M171" s="2851"/>
      <c r="N171" s="2851"/>
      <c r="O171" s="2851" t="s">
        <v>786</v>
      </c>
      <c r="P171" s="2851"/>
      <c r="Q171" s="2851"/>
      <c r="R171" s="2851"/>
      <c r="S171" s="2851"/>
      <c r="T171" s="2851"/>
      <c r="U171" s="2851" t="s">
        <v>786</v>
      </c>
      <c r="V171" s="2851"/>
      <c r="W171" s="2851"/>
      <c r="X171" s="2851"/>
      <c r="Y171" s="2851"/>
      <c r="Z171" s="2851"/>
      <c r="AA171" s="2852" t="s">
        <v>786</v>
      </c>
      <c r="AB171" s="2852"/>
      <c r="AC171" s="2852"/>
      <c r="AD171" s="2852"/>
      <c r="AE171" s="2852"/>
      <c r="AF171" s="2852"/>
      <c r="AG171" s="2279"/>
      <c r="AH171" s="2279"/>
      <c r="AI171" s="2279"/>
      <c r="AJ171" s="2279"/>
      <c r="AK171" s="2279"/>
      <c r="AL171" s="2279"/>
      <c r="AM171" s="2279"/>
    </row>
    <row r="172" spans="1:39" ht="14.25" customHeight="1" thickTop="1" thickBot="1" x14ac:dyDescent="0.25">
      <c r="A172" s="2850" t="s">
        <v>789</v>
      </c>
      <c r="B172" s="2850"/>
      <c r="C172" s="2850"/>
      <c r="D172" s="2850"/>
      <c r="E172" s="2850"/>
      <c r="F172" s="2850"/>
      <c r="G172" s="2850"/>
      <c r="H172" s="2850"/>
      <c r="I172" s="2850"/>
      <c r="J172" s="2850"/>
      <c r="K172" s="2851" t="s">
        <v>846</v>
      </c>
      <c r="L172" s="2851"/>
      <c r="M172" s="2851"/>
      <c r="N172" s="2851"/>
      <c r="O172" s="2851" t="s">
        <v>786</v>
      </c>
      <c r="P172" s="2851"/>
      <c r="Q172" s="2851"/>
      <c r="R172" s="2851"/>
      <c r="S172" s="2851"/>
      <c r="T172" s="2851"/>
      <c r="U172" s="2851" t="s">
        <v>786</v>
      </c>
      <c r="V172" s="2851"/>
      <c r="W172" s="2851"/>
      <c r="X172" s="2851"/>
      <c r="Y172" s="2851"/>
      <c r="Z172" s="2851"/>
      <c r="AA172" s="2852" t="s">
        <v>786</v>
      </c>
      <c r="AB172" s="2852"/>
      <c r="AC172" s="2852"/>
      <c r="AD172" s="2852"/>
      <c r="AE172" s="2852"/>
      <c r="AF172" s="2852"/>
      <c r="AG172" s="2279"/>
      <c r="AH172" s="2279"/>
      <c r="AI172" s="2279"/>
      <c r="AJ172" s="2279"/>
      <c r="AK172" s="2279"/>
      <c r="AL172" s="2279"/>
      <c r="AM172" s="2279"/>
    </row>
    <row r="173" spans="1:39" ht="14.25" customHeight="1" thickTop="1" thickBot="1" x14ac:dyDescent="0.25">
      <c r="A173" s="2850" t="s">
        <v>791</v>
      </c>
      <c r="B173" s="2850"/>
      <c r="C173" s="2850"/>
      <c r="D173" s="2850"/>
      <c r="E173" s="2850"/>
      <c r="F173" s="2850"/>
      <c r="G173" s="2850"/>
      <c r="H173" s="2850"/>
      <c r="I173" s="2850"/>
      <c r="J173" s="2850"/>
      <c r="K173" s="2851" t="s">
        <v>847</v>
      </c>
      <c r="L173" s="2851"/>
      <c r="M173" s="2851"/>
      <c r="N173" s="2851"/>
      <c r="O173" s="2851" t="s">
        <v>786</v>
      </c>
      <c r="P173" s="2851"/>
      <c r="Q173" s="2851"/>
      <c r="R173" s="2851"/>
      <c r="S173" s="2851"/>
      <c r="T173" s="2851"/>
      <c r="U173" s="2851" t="s">
        <v>786</v>
      </c>
      <c r="V173" s="2851"/>
      <c r="W173" s="2851"/>
      <c r="X173" s="2851"/>
      <c r="Y173" s="2851"/>
      <c r="Z173" s="2851"/>
      <c r="AA173" s="2852" t="s">
        <v>786</v>
      </c>
      <c r="AB173" s="2852"/>
      <c r="AC173" s="2852"/>
      <c r="AD173" s="2852"/>
      <c r="AE173" s="2852"/>
      <c r="AF173" s="2852"/>
      <c r="AG173" s="2279"/>
      <c r="AH173" s="2279"/>
      <c r="AI173" s="2279"/>
      <c r="AJ173" s="2279"/>
      <c r="AK173" s="2279"/>
      <c r="AL173" s="2279"/>
      <c r="AM173" s="2279"/>
    </row>
    <row r="174" spans="1:39" ht="14.25" customHeight="1" thickTop="1" thickBot="1" x14ac:dyDescent="0.25">
      <c r="A174" s="2850" t="s">
        <v>848</v>
      </c>
      <c r="B174" s="2850"/>
      <c r="C174" s="2850"/>
      <c r="D174" s="2850"/>
      <c r="E174" s="2850"/>
      <c r="F174" s="2850"/>
      <c r="G174" s="2850"/>
      <c r="H174" s="2850"/>
      <c r="I174" s="2850"/>
      <c r="J174" s="2850"/>
      <c r="K174" s="2851" t="s">
        <v>849</v>
      </c>
      <c r="L174" s="2851"/>
      <c r="M174" s="2851"/>
      <c r="N174" s="2851"/>
      <c r="O174" s="2851" t="s">
        <v>786</v>
      </c>
      <c r="P174" s="2851"/>
      <c r="Q174" s="2851"/>
      <c r="R174" s="2851"/>
      <c r="S174" s="2851"/>
      <c r="T174" s="2851"/>
      <c r="U174" s="2851" t="s">
        <v>786</v>
      </c>
      <c r="V174" s="2851"/>
      <c r="W174" s="2851"/>
      <c r="X174" s="2851"/>
      <c r="Y174" s="2851"/>
      <c r="Z174" s="2851"/>
      <c r="AA174" s="2852" t="s">
        <v>786</v>
      </c>
      <c r="AB174" s="2852"/>
      <c r="AC174" s="2852"/>
      <c r="AD174" s="2852"/>
      <c r="AE174" s="2852"/>
      <c r="AF174" s="2852"/>
      <c r="AG174" s="2279"/>
      <c r="AH174" s="2279"/>
      <c r="AI174" s="2279"/>
      <c r="AJ174" s="2279"/>
      <c r="AK174" s="2279"/>
      <c r="AL174" s="2279"/>
      <c r="AM174" s="2279"/>
    </row>
    <row r="175" spans="1:39" ht="14.25" customHeight="1" thickTop="1" thickBot="1" x14ac:dyDescent="0.25">
      <c r="A175" s="2850" t="s">
        <v>784</v>
      </c>
      <c r="B175" s="2850"/>
      <c r="C175" s="2850"/>
      <c r="D175" s="2850"/>
      <c r="E175" s="2850"/>
      <c r="F175" s="2850"/>
      <c r="G175" s="2850"/>
      <c r="H175" s="2850"/>
      <c r="I175" s="2850"/>
      <c r="J175" s="2850"/>
      <c r="K175" s="2851" t="s">
        <v>850</v>
      </c>
      <c r="L175" s="2851"/>
      <c r="M175" s="2851"/>
      <c r="N175" s="2851"/>
      <c r="O175" s="2851" t="s">
        <v>786</v>
      </c>
      <c r="P175" s="2851"/>
      <c r="Q175" s="2851"/>
      <c r="R175" s="2851"/>
      <c r="S175" s="2851"/>
      <c r="T175" s="2851"/>
      <c r="U175" s="2851" t="s">
        <v>786</v>
      </c>
      <c r="V175" s="2851"/>
      <c r="W175" s="2851"/>
      <c r="X175" s="2851"/>
      <c r="Y175" s="2851"/>
      <c r="Z175" s="2851"/>
      <c r="AA175" s="2852" t="s">
        <v>786</v>
      </c>
      <c r="AB175" s="2852"/>
      <c r="AC175" s="2852"/>
      <c r="AD175" s="2852"/>
      <c r="AE175" s="2852"/>
      <c r="AF175" s="2852"/>
      <c r="AG175" s="2279"/>
      <c r="AH175" s="2279"/>
      <c r="AI175" s="2279"/>
      <c r="AJ175" s="2279"/>
      <c r="AK175" s="2279"/>
      <c r="AL175" s="2279"/>
      <c r="AM175" s="2279"/>
    </row>
    <row r="176" spans="1:39" ht="14.25" customHeight="1" thickTop="1" thickBot="1" x14ac:dyDescent="0.25">
      <c r="A176" s="2850" t="s">
        <v>787</v>
      </c>
      <c r="B176" s="2850"/>
      <c r="C176" s="2850"/>
      <c r="D176" s="2850"/>
      <c r="E176" s="2850"/>
      <c r="F176" s="2850"/>
      <c r="G176" s="2850"/>
      <c r="H176" s="2850"/>
      <c r="I176" s="2850"/>
      <c r="J176" s="2850"/>
      <c r="K176" s="2851" t="s">
        <v>851</v>
      </c>
      <c r="L176" s="2851"/>
      <c r="M176" s="2851"/>
      <c r="N176" s="2851"/>
      <c r="O176" s="2851" t="s">
        <v>786</v>
      </c>
      <c r="P176" s="2851"/>
      <c r="Q176" s="2851"/>
      <c r="R176" s="2851"/>
      <c r="S176" s="2851"/>
      <c r="T176" s="2851"/>
      <c r="U176" s="2851" t="s">
        <v>786</v>
      </c>
      <c r="V176" s="2851"/>
      <c r="W176" s="2851"/>
      <c r="X176" s="2851"/>
      <c r="Y176" s="2851"/>
      <c r="Z176" s="2851"/>
      <c r="AA176" s="2852" t="s">
        <v>786</v>
      </c>
      <c r="AB176" s="2852"/>
      <c r="AC176" s="2852"/>
      <c r="AD176" s="2852"/>
      <c r="AE176" s="2852"/>
      <c r="AF176" s="2852"/>
      <c r="AG176" s="2279"/>
      <c r="AH176" s="2279"/>
      <c r="AI176" s="2279"/>
      <c r="AJ176" s="2279"/>
      <c r="AK176" s="2279"/>
      <c r="AL176" s="2279"/>
      <c r="AM176" s="2279"/>
    </row>
    <row r="177" spans="1:39" ht="14.25" customHeight="1" thickTop="1" thickBot="1" x14ac:dyDescent="0.25">
      <c r="A177" s="2850" t="s">
        <v>789</v>
      </c>
      <c r="B177" s="2850"/>
      <c r="C177" s="2850"/>
      <c r="D177" s="2850"/>
      <c r="E177" s="2850"/>
      <c r="F177" s="2850"/>
      <c r="G177" s="2850"/>
      <c r="H177" s="2850"/>
      <c r="I177" s="2850"/>
      <c r="J177" s="2850"/>
      <c r="K177" s="2851" t="s">
        <v>852</v>
      </c>
      <c r="L177" s="2851"/>
      <c r="M177" s="2851"/>
      <c r="N177" s="2851"/>
      <c r="O177" s="2851" t="s">
        <v>786</v>
      </c>
      <c r="P177" s="2851"/>
      <c r="Q177" s="2851"/>
      <c r="R177" s="2851"/>
      <c r="S177" s="2851"/>
      <c r="T177" s="2851"/>
      <c r="U177" s="2851" t="s">
        <v>786</v>
      </c>
      <c r="V177" s="2851"/>
      <c r="W177" s="2851"/>
      <c r="X177" s="2851"/>
      <c r="Y177" s="2851"/>
      <c r="Z177" s="2851"/>
      <c r="AA177" s="2852" t="s">
        <v>786</v>
      </c>
      <c r="AB177" s="2852"/>
      <c r="AC177" s="2852"/>
      <c r="AD177" s="2852"/>
      <c r="AE177" s="2852"/>
      <c r="AF177" s="2852"/>
      <c r="AG177" s="2279"/>
      <c r="AH177" s="2279"/>
      <c r="AI177" s="2279"/>
      <c r="AJ177" s="2279"/>
      <c r="AK177" s="2279"/>
      <c r="AL177" s="2279"/>
      <c r="AM177" s="2279"/>
    </row>
    <row r="178" spans="1:39" ht="14.25" customHeight="1" thickTop="1" thickBot="1" x14ac:dyDescent="0.25">
      <c r="A178" s="2850" t="s">
        <v>791</v>
      </c>
      <c r="B178" s="2850"/>
      <c r="C178" s="2850"/>
      <c r="D178" s="2850"/>
      <c r="E178" s="2850"/>
      <c r="F178" s="2850"/>
      <c r="G178" s="2850"/>
      <c r="H178" s="2850"/>
      <c r="I178" s="2850"/>
      <c r="J178" s="2850"/>
      <c r="K178" s="2851" t="s">
        <v>853</v>
      </c>
      <c r="L178" s="2851"/>
      <c r="M178" s="2851"/>
      <c r="N178" s="2851"/>
      <c r="O178" s="2851" t="s">
        <v>786</v>
      </c>
      <c r="P178" s="2851"/>
      <c r="Q178" s="2851"/>
      <c r="R178" s="2851"/>
      <c r="S178" s="2851"/>
      <c r="T178" s="2851"/>
      <c r="U178" s="2851" t="s">
        <v>786</v>
      </c>
      <c r="V178" s="2851"/>
      <c r="W178" s="2851"/>
      <c r="X178" s="2851"/>
      <c r="Y178" s="2851"/>
      <c r="Z178" s="2851"/>
      <c r="AA178" s="2852" t="s">
        <v>786</v>
      </c>
      <c r="AB178" s="2852"/>
      <c r="AC178" s="2852"/>
      <c r="AD178" s="2852"/>
      <c r="AE178" s="2852"/>
      <c r="AF178" s="2852"/>
      <c r="AG178" s="2279"/>
      <c r="AH178" s="2279"/>
      <c r="AI178" s="2279"/>
      <c r="AJ178" s="2279"/>
      <c r="AK178" s="2279"/>
      <c r="AL178" s="2279"/>
      <c r="AM178" s="2279"/>
    </row>
    <row r="179" spans="1:39" ht="14.25" customHeight="1" thickTop="1" thickBot="1" x14ac:dyDescent="0.25">
      <c r="A179" s="2850" t="s">
        <v>854</v>
      </c>
      <c r="B179" s="2850"/>
      <c r="C179" s="2850"/>
      <c r="D179" s="2850"/>
      <c r="E179" s="2850"/>
      <c r="F179" s="2850"/>
      <c r="G179" s="2850"/>
      <c r="H179" s="2850"/>
      <c r="I179" s="2850"/>
      <c r="J179" s="2850"/>
      <c r="K179" s="2851" t="s">
        <v>855</v>
      </c>
      <c r="L179" s="2851"/>
      <c r="M179" s="2851"/>
      <c r="N179" s="2851"/>
      <c r="O179" s="2851" t="s">
        <v>786</v>
      </c>
      <c r="P179" s="2851"/>
      <c r="Q179" s="2851"/>
      <c r="R179" s="2851"/>
      <c r="S179" s="2851"/>
      <c r="T179" s="2851"/>
      <c r="U179" s="2851" t="s">
        <v>786</v>
      </c>
      <c r="V179" s="2851"/>
      <c r="W179" s="2851"/>
      <c r="X179" s="2851"/>
      <c r="Y179" s="2851"/>
      <c r="Z179" s="2851"/>
      <c r="AA179" s="2852" t="s">
        <v>786</v>
      </c>
      <c r="AB179" s="2852"/>
      <c r="AC179" s="2852"/>
      <c r="AD179" s="2852"/>
      <c r="AE179" s="2852"/>
      <c r="AF179" s="2852"/>
      <c r="AG179" s="2279"/>
      <c r="AH179" s="2279"/>
      <c r="AI179" s="2279"/>
      <c r="AJ179" s="2279"/>
      <c r="AK179" s="2279"/>
      <c r="AL179" s="2279"/>
      <c r="AM179" s="2279"/>
    </row>
    <row r="180" spans="1:39" ht="14.25" customHeight="1" thickTop="1" thickBot="1" x14ac:dyDescent="0.25">
      <c r="A180" s="2850" t="s">
        <v>784</v>
      </c>
      <c r="B180" s="2850"/>
      <c r="C180" s="2850"/>
      <c r="D180" s="2850"/>
      <c r="E180" s="2850"/>
      <c r="F180" s="2850"/>
      <c r="G180" s="2850"/>
      <c r="H180" s="2850"/>
      <c r="I180" s="2850"/>
      <c r="J180" s="2850"/>
      <c r="K180" s="2851" t="s">
        <v>856</v>
      </c>
      <c r="L180" s="2851"/>
      <c r="M180" s="2851"/>
      <c r="N180" s="2851"/>
      <c r="O180" s="2851" t="s">
        <v>786</v>
      </c>
      <c r="P180" s="2851"/>
      <c r="Q180" s="2851"/>
      <c r="R180" s="2851"/>
      <c r="S180" s="2851"/>
      <c r="T180" s="2851"/>
      <c r="U180" s="2851" t="s">
        <v>786</v>
      </c>
      <c r="V180" s="2851"/>
      <c r="W180" s="2851"/>
      <c r="X180" s="2851"/>
      <c r="Y180" s="2851"/>
      <c r="Z180" s="2851"/>
      <c r="AA180" s="2852" t="s">
        <v>786</v>
      </c>
      <c r="AB180" s="2852"/>
      <c r="AC180" s="2852"/>
      <c r="AD180" s="2852"/>
      <c r="AE180" s="2852"/>
      <c r="AF180" s="2852"/>
      <c r="AG180" s="2279"/>
      <c r="AH180" s="2279"/>
      <c r="AI180" s="2279"/>
      <c r="AJ180" s="2279"/>
      <c r="AK180" s="2279"/>
      <c r="AL180" s="2279"/>
      <c r="AM180" s="2279"/>
    </row>
    <row r="181" spans="1:39" ht="14.25" customHeight="1" thickTop="1" thickBot="1" x14ac:dyDescent="0.25">
      <c r="A181" s="2850" t="s">
        <v>787</v>
      </c>
      <c r="B181" s="2850"/>
      <c r="C181" s="2850"/>
      <c r="D181" s="2850"/>
      <c r="E181" s="2850"/>
      <c r="F181" s="2850"/>
      <c r="G181" s="2850"/>
      <c r="H181" s="2850"/>
      <c r="I181" s="2850"/>
      <c r="J181" s="2850"/>
      <c r="K181" s="2851" t="s">
        <v>857</v>
      </c>
      <c r="L181" s="2851"/>
      <c r="M181" s="2851"/>
      <c r="N181" s="2851"/>
      <c r="O181" s="2851" t="s">
        <v>786</v>
      </c>
      <c r="P181" s="2851"/>
      <c r="Q181" s="2851"/>
      <c r="R181" s="2851"/>
      <c r="S181" s="2851"/>
      <c r="T181" s="2851"/>
      <c r="U181" s="2851" t="s">
        <v>786</v>
      </c>
      <c r="V181" s="2851"/>
      <c r="W181" s="2851"/>
      <c r="X181" s="2851"/>
      <c r="Y181" s="2851"/>
      <c r="Z181" s="2851"/>
      <c r="AA181" s="2852" t="s">
        <v>786</v>
      </c>
      <c r="AB181" s="2852"/>
      <c r="AC181" s="2852"/>
      <c r="AD181" s="2852"/>
      <c r="AE181" s="2852"/>
      <c r="AF181" s="2852"/>
      <c r="AG181" s="2279"/>
      <c r="AH181" s="2279"/>
      <c r="AI181" s="2279"/>
      <c r="AJ181" s="2279"/>
      <c r="AK181" s="2279"/>
      <c r="AL181" s="2279"/>
      <c r="AM181" s="2279"/>
    </row>
    <row r="182" spans="1:39" ht="14.25" customHeight="1" thickTop="1" thickBot="1" x14ac:dyDescent="0.25">
      <c r="A182" s="2850" t="s">
        <v>789</v>
      </c>
      <c r="B182" s="2850"/>
      <c r="C182" s="2850"/>
      <c r="D182" s="2850"/>
      <c r="E182" s="2850"/>
      <c r="F182" s="2850"/>
      <c r="G182" s="2850"/>
      <c r="H182" s="2850"/>
      <c r="I182" s="2850"/>
      <c r="J182" s="2850"/>
      <c r="K182" s="2851" t="s">
        <v>858</v>
      </c>
      <c r="L182" s="2851"/>
      <c r="M182" s="2851"/>
      <c r="N182" s="2851"/>
      <c r="O182" s="2851" t="s">
        <v>786</v>
      </c>
      <c r="P182" s="2851"/>
      <c r="Q182" s="2851"/>
      <c r="R182" s="2851"/>
      <c r="S182" s="2851"/>
      <c r="T182" s="2851"/>
      <c r="U182" s="2851" t="s">
        <v>786</v>
      </c>
      <c r="V182" s="2851"/>
      <c r="W182" s="2851"/>
      <c r="X182" s="2851"/>
      <c r="Y182" s="2851"/>
      <c r="Z182" s="2851"/>
      <c r="AA182" s="2852" t="s">
        <v>786</v>
      </c>
      <c r="AB182" s="2852"/>
      <c r="AC182" s="2852"/>
      <c r="AD182" s="2852"/>
      <c r="AE182" s="2852"/>
      <c r="AF182" s="2852"/>
      <c r="AG182" s="2279"/>
      <c r="AH182" s="2279"/>
      <c r="AI182" s="2279"/>
      <c r="AJ182" s="2279"/>
      <c r="AK182" s="2279"/>
      <c r="AL182" s="2279"/>
      <c r="AM182" s="2279"/>
    </row>
    <row r="183" spans="1:39" ht="14.25" customHeight="1" thickTop="1" thickBot="1" x14ac:dyDescent="0.25">
      <c r="A183" s="2850" t="s">
        <v>791</v>
      </c>
      <c r="B183" s="2850"/>
      <c r="C183" s="2850"/>
      <c r="D183" s="2850"/>
      <c r="E183" s="2850"/>
      <c r="F183" s="2850"/>
      <c r="G183" s="2850"/>
      <c r="H183" s="2850"/>
      <c r="I183" s="2850"/>
      <c r="J183" s="2850"/>
      <c r="K183" s="2851" t="s">
        <v>859</v>
      </c>
      <c r="L183" s="2851"/>
      <c r="M183" s="2851"/>
      <c r="N183" s="2851"/>
      <c r="O183" s="2851" t="s">
        <v>786</v>
      </c>
      <c r="P183" s="2851"/>
      <c r="Q183" s="2851"/>
      <c r="R183" s="2851"/>
      <c r="S183" s="2851"/>
      <c r="T183" s="2851"/>
      <c r="U183" s="2851" t="s">
        <v>786</v>
      </c>
      <c r="V183" s="2851"/>
      <c r="W183" s="2851"/>
      <c r="X183" s="2851"/>
      <c r="Y183" s="2851"/>
      <c r="Z183" s="2851"/>
      <c r="AA183" s="2852" t="s">
        <v>786</v>
      </c>
      <c r="AB183" s="2852"/>
      <c r="AC183" s="2852"/>
      <c r="AD183" s="2852"/>
      <c r="AE183" s="2852"/>
      <c r="AF183" s="2852"/>
      <c r="AG183" s="2279"/>
      <c r="AH183" s="2279"/>
      <c r="AI183" s="2279"/>
      <c r="AJ183" s="2279"/>
      <c r="AK183" s="2279"/>
      <c r="AL183" s="2279"/>
      <c r="AM183" s="2279"/>
    </row>
    <row r="184" spans="1:39" ht="14.25" customHeight="1" thickTop="1" thickBot="1" x14ac:dyDescent="0.25">
      <c r="A184" s="2850" t="s">
        <v>860</v>
      </c>
      <c r="B184" s="2850"/>
      <c r="C184" s="2850"/>
      <c r="D184" s="2850"/>
      <c r="E184" s="2850"/>
      <c r="F184" s="2850"/>
      <c r="G184" s="2850"/>
      <c r="H184" s="2850"/>
      <c r="I184" s="2850"/>
      <c r="J184" s="2850"/>
      <c r="K184" s="2851" t="s">
        <v>861</v>
      </c>
      <c r="L184" s="2851"/>
      <c r="M184" s="2851"/>
      <c r="N184" s="2851"/>
      <c r="O184" s="2851" t="s">
        <v>786</v>
      </c>
      <c r="P184" s="2851"/>
      <c r="Q184" s="2851"/>
      <c r="R184" s="2851"/>
      <c r="S184" s="2851"/>
      <c r="T184" s="2851"/>
      <c r="U184" s="2851" t="s">
        <v>786</v>
      </c>
      <c r="V184" s="2851"/>
      <c r="W184" s="2851"/>
      <c r="X184" s="2851"/>
      <c r="Y184" s="2851"/>
      <c r="Z184" s="2851"/>
      <c r="AA184" s="2852" t="s">
        <v>786</v>
      </c>
      <c r="AB184" s="2852"/>
      <c r="AC184" s="2852"/>
      <c r="AD184" s="2852"/>
      <c r="AE184" s="2852"/>
      <c r="AF184" s="2852"/>
      <c r="AG184" s="2279"/>
      <c r="AH184" s="2279"/>
      <c r="AI184" s="2279"/>
      <c r="AJ184" s="2279"/>
      <c r="AK184" s="2279"/>
      <c r="AL184" s="2279"/>
      <c r="AM184" s="2279"/>
    </row>
    <row r="185" spans="1:39" ht="14.25" customHeight="1" thickTop="1" thickBot="1" x14ac:dyDescent="0.25">
      <c r="A185" s="2850" t="s">
        <v>862</v>
      </c>
      <c r="B185" s="2850"/>
      <c r="C185" s="2850"/>
      <c r="D185" s="2850"/>
      <c r="E185" s="2850"/>
      <c r="F185" s="2850"/>
      <c r="G185" s="2850"/>
      <c r="H185" s="2850"/>
      <c r="I185" s="2850"/>
      <c r="J185" s="2850"/>
      <c r="K185" s="2851" t="s">
        <v>863</v>
      </c>
      <c r="L185" s="2851"/>
      <c r="M185" s="2851"/>
      <c r="N185" s="2851"/>
      <c r="O185" s="2851" t="s">
        <v>786</v>
      </c>
      <c r="P185" s="2851"/>
      <c r="Q185" s="2851"/>
      <c r="R185" s="2851"/>
      <c r="S185" s="2851"/>
      <c r="T185" s="2851"/>
      <c r="U185" s="2851" t="s">
        <v>786</v>
      </c>
      <c r="V185" s="2851"/>
      <c r="W185" s="2851"/>
      <c r="X185" s="2851"/>
      <c r="Y185" s="2851"/>
      <c r="Z185" s="2851"/>
      <c r="AA185" s="2852" t="s">
        <v>786</v>
      </c>
      <c r="AB185" s="2852"/>
      <c r="AC185" s="2852"/>
      <c r="AD185" s="2852"/>
      <c r="AE185" s="2852"/>
      <c r="AF185" s="2852"/>
      <c r="AG185" s="2279"/>
      <c r="AH185" s="2279"/>
      <c r="AI185" s="2279"/>
      <c r="AJ185" s="2279"/>
      <c r="AK185" s="2279"/>
      <c r="AL185" s="2279"/>
      <c r="AM185" s="2279"/>
    </row>
    <row r="186" spans="1:39" ht="14.25" customHeight="1" thickTop="1" thickBot="1" x14ac:dyDescent="0.25">
      <c r="A186" s="2850" t="s">
        <v>784</v>
      </c>
      <c r="B186" s="2850"/>
      <c r="C186" s="2850"/>
      <c r="D186" s="2850"/>
      <c r="E186" s="2850"/>
      <c r="F186" s="2850"/>
      <c r="G186" s="2850"/>
      <c r="H186" s="2850"/>
      <c r="I186" s="2850"/>
      <c r="J186" s="2850"/>
      <c r="K186" s="2851" t="s">
        <v>864</v>
      </c>
      <c r="L186" s="2851"/>
      <c r="M186" s="2851"/>
      <c r="N186" s="2851"/>
      <c r="O186" s="2851" t="s">
        <v>786</v>
      </c>
      <c r="P186" s="2851"/>
      <c r="Q186" s="2851"/>
      <c r="R186" s="2851"/>
      <c r="S186" s="2851"/>
      <c r="T186" s="2851"/>
      <c r="U186" s="2851" t="s">
        <v>786</v>
      </c>
      <c r="V186" s="2851"/>
      <c r="W186" s="2851"/>
      <c r="X186" s="2851"/>
      <c r="Y186" s="2851"/>
      <c r="Z186" s="2851"/>
      <c r="AA186" s="2852" t="s">
        <v>786</v>
      </c>
      <c r="AB186" s="2852"/>
      <c r="AC186" s="2852"/>
      <c r="AD186" s="2852"/>
      <c r="AE186" s="2852"/>
      <c r="AF186" s="2852"/>
      <c r="AG186" s="2279"/>
      <c r="AH186" s="2279"/>
      <c r="AI186" s="2279"/>
      <c r="AJ186" s="2279"/>
      <c r="AK186" s="2279"/>
      <c r="AL186" s="2279"/>
      <c r="AM186" s="2279"/>
    </row>
    <row r="187" spans="1:39" ht="14.25" customHeight="1" thickTop="1" thickBot="1" x14ac:dyDescent="0.25">
      <c r="A187" s="2850" t="s">
        <v>787</v>
      </c>
      <c r="B187" s="2850"/>
      <c r="C187" s="2850"/>
      <c r="D187" s="2850"/>
      <c r="E187" s="2850"/>
      <c r="F187" s="2850"/>
      <c r="G187" s="2850"/>
      <c r="H187" s="2850"/>
      <c r="I187" s="2850"/>
      <c r="J187" s="2850"/>
      <c r="K187" s="2851" t="s">
        <v>865</v>
      </c>
      <c r="L187" s="2851"/>
      <c r="M187" s="2851"/>
      <c r="N187" s="2851"/>
      <c r="O187" s="2851" t="s">
        <v>786</v>
      </c>
      <c r="P187" s="2851"/>
      <c r="Q187" s="2851"/>
      <c r="R187" s="2851"/>
      <c r="S187" s="2851"/>
      <c r="T187" s="2851"/>
      <c r="U187" s="2851" t="s">
        <v>786</v>
      </c>
      <c r="V187" s="2851"/>
      <c r="W187" s="2851"/>
      <c r="X187" s="2851"/>
      <c r="Y187" s="2851"/>
      <c r="Z187" s="2851"/>
      <c r="AA187" s="2852" t="s">
        <v>786</v>
      </c>
      <c r="AB187" s="2852"/>
      <c r="AC187" s="2852"/>
      <c r="AD187" s="2852"/>
      <c r="AE187" s="2852"/>
      <c r="AF187" s="2852"/>
      <c r="AG187" s="2279"/>
      <c r="AH187" s="2279"/>
      <c r="AI187" s="2279"/>
      <c r="AJ187" s="2279"/>
      <c r="AK187" s="2279"/>
      <c r="AL187" s="2279"/>
      <c r="AM187" s="2279"/>
    </row>
    <row r="188" spans="1:39" ht="14.25" customHeight="1" thickTop="1" thickBot="1" x14ac:dyDescent="0.25">
      <c r="A188" s="2850" t="s">
        <v>789</v>
      </c>
      <c r="B188" s="2850"/>
      <c r="C188" s="2850"/>
      <c r="D188" s="2850"/>
      <c r="E188" s="2850"/>
      <c r="F188" s="2850"/>
      <c r="G188" s="2850"/>
      <c r="H188" s="2850"/>
      <c r="I188" s="2850"/>
      <c r="J188" s="2850"/>
      <c r="K188" s="2851" t="s">
        <v>866</v>
      </c>
      <c r="L188" s="2851"/>
      <c r="M188" s="2851"/>
      <c r="N188" s="2851"/>
      <c r="O188" s="2851" t="s">
        <v>786</v>
      </c>
      <c r="P188" s="2851"/>
      <c r="Q188" s="2851"/>
      <c r="R188" s="2851"/>
      <c r="S188" s="2851"/>
      <c r="T188" s="2851"/>
      <c r="U188" s="2851" t="s">
        <v>786</v>
      </c>
      <c r="V188" s="2851"/>
      <c r="W188" s="2851"/>
      <c r="X188" s="2851"/>
      <c r="Y188" s="2851"/>
      <c r="Z188" s="2851"/>
      <c r="AA188" s="2852" t="s">
        <v>786</v>
      </c>
      <c r="AB188" s="2852"/>
      <c r="AC188" s="2852"/>
      <c r="AD188" s="2852"/>
      <c r="AE188" s="2852"/>
      <c r="AF188" s="2852"/>
      <c r="AG188" s="2279"/>
      <c r="AH188" s="2279"/>
      <c r="AI188" s="2279"/>
      <c r="AJ188" s="2279"/>
      <c r="AK188" s="2279"/>
      <c r="AL188" s="2279"/>
      <c r="AM188" s="2279"/>
    </row>
    <row r="189" spans="1:39" ht="14.25" customHeight="1" thickTop="1" thickBot="1" x14ac:dyDescent="0.25">
      <c r="A189" s="2850" t="s">
        <v>791</v>
      </c>
      <c r="B189" s="2850"/>
      <c r="C189" s="2850"/>
      <c r="D189" s="2850"/>
      <c r="E189" s="2850"/>
      <c r="F189" s="2850"/>
      <c r="G189" s="2850"/>
      <c r="H189" s="2850"/>
      <c r="I189" s="2850"/>
      <c r="J189" s="2850"/>
      <c r="K189" s="2851" t="s">
        <v>867</v>
      </c>
      <c r="L189" s="2851"/>
      <c r="M189" s="2851"/>
      <c r="N189" s="2851"/>
      <c r="O189" s="2851" t="s">
        <v>786</v>
      </c>
      <c r="P189" s="2851"/>
      <c r="Q189" s="2851"/>
      <c r="R189" s="2851"/>
      <c r="S189" s="2851"/>
      <c r="T189" s="2851"/>
      <c r="U189" s="2851" t="s">
        <v>786</v>
      </c>
      <c r="V189" s="2851"/>
      <c r="W189" s="2851"/>
      <c r="X189" s="2851"/>
      <c r="Y189" s="2851"/>
      <c r="Z189" s="2851"/>
      <c r="AA189" s="2852" t="s">
        <v>786</v>
      </c>
      <c r="AB189" s="2852"/>
      <c r="AC189" s="2852"/>
      <c r="AD189" s="2852"/>
      <c r="AE189" s="2852"/>
      <c r="AF189" s="2852"/>
      <c r="AG189" s="2279"/>
      <c r="AH189" s="2279"/>
      <c r="AI189" s="2279"/>
      <c r="AJ189" s="2279"/>
      <c r="AK189" s="2279"/>
      <c r="AL189" s="2279"/>
      <c r="AM189" s="2279"/>
    </row>
    <row r="190" spans="1:39" ht="14.25" customHeight="1" thickTop="1" thickBot="1" x14ac:dyDescent="0.25">
      <c r="A190" s="2850" t="s">
        <v>868</v>
      </c>
      <c r="B190" s="2850"/>
      <c r="C190" s="2850"/>
      <c r="D190" s="2850"/>
      <c r="E190" s="2850"/>
      <c r="F190" s="2850"/>
      <c r="G190" s="2850"/>
      <c r="H190" s="2850"/>
      <c r="I190" s="2850"/>
      <c r="J190" s="2850"/>
      <c r="K190" s="2851" t="s">
        <v>869</v>
      </c>
      <c r="L190" s="2851"/>
      <c r="M190" s="2851"/>
      <c r="N190" s="2851"/>
      <c r="O190" s="2851" t="s">
        <v>786</v>
      </c>
      <c r="P190" s="2851"/>
      <c r="Q190" s="2851"/>
      <c r="R190" s="2851"/>
      <c r="S190" s="2851"/>
      <c r="T190" s="2851"/>
      <c r="U190" s="2851" t="s">
        <v>786</v>
      </c>
      <c r="V190" s="2851"/>
      <c r="W190" s="2851"/>
      <c r="X190" s="2851"/>
      <c r="Y190" s="2851"/>
      <c r="Z190" s="2851"/>
      <c r="AA190" s="2852" t="s">
        <v>786</v>
      </c>
      <c r="AB190" s="2852"/>
      <c r="AC190" s="2852"/>
      <c r="AD190" s="2852"/>
      <c r="AE190" s="2852"/>
      <c r="AF190" s="2852"/>
      <c r="AG190" s="2279"/>
      <c r="AH190" s="2279"/>
      <c r="AI190" s="2279"/>
      <c r="AJ190" s="2279"/>
      <c r="AK190" s="2279"/>
      <c r="AL190" s="2279"/>
      <c r="AM190" s="2279"/>
    </row>
    <row r="191" spans="1:39" ht="14.25" customHeight="1" thickTop="1" thickBot="1" x14ac:dyDescent="0.25">
      <c r="A191" s="2850" t="s">
        <v>784</v>
      </c>
      <c r="B191" s="2850"/>
      <c r="C191" s="2850"/>
      <c r="D191" s="2850"/>
      <c r="E191" s="2850"/>
      <c r="F191" s="2850"/>
      <c r="G191" s="2850"/>
      <c r="H191" s="2850"/>
      <c r="I191" s="2850"/>
      <c r="J191" s="2850"/>
      <c r="K191" s="2851" t="s">
        <v>870</v>
      </c>
      <c r="L191" s="2851"/>
      <c r="M191" s="2851"/>
      <c r="N191" s="2851"/>
      <c r="O191" s="2851" t="s">
        <v>786</v>
      </c>
      <c r="P191" s="2851"/>
      <c r="Q191" s="2851"/>
      <c r="R191" s="2851"/>
      <c r="S191" s="2851"/>
      <c r="T191" s="2851"/>
      <c r="U191" s="2851" t="s">
        <v>786</v>
      </c>
      <c r="V191" s="2851"/>
      <c r="W191" s="2851"/>
      <c r="X191" s="2851"/>
      <c r="Y191" s="2851"/>
      <c r="Z191" s="2851"/>
      <c r="AA191" s="2852" t="s">
        <v>786</v>
      </c>
      <c r="AB191" s="2852"/>
      <c r="AC191" s="2852"/>
      <c r="AD191" s="2852"/>
      <c r="AE191" s="2852"/>
      <c r="AF191" s="2852"/>
      <c r="AG191" s="2279"/>
      <c r="AH191" s="2279"/>
      <c r="AI191" s="2279"/>
      <c r="AJ191" s="2279"/>
      <c r="AK191" s="2279"/>
      <c r="AL191" s="2279"/>
      <c r="AM191" s="2279"/>
    </row>
    <row r="192" spans="1:39" ht="14.25" customHeight="1" thickTop="1" thickBot="1" x14ac:dyDescent="0.25">
      <c r="A192" s="2850" t="s">
        <v>787</v>
      </c>
      <c r="B192" s="2850"/>
      <c r="C192" s="2850"/>
      <c r="D192" s="2850"/>
      <c r="E192" s="2850"/>
      <c r="F192" s="2850"/>
      <c r="G192" s="2850"/>
      <c r="H192" s="2850"/>
      <c r="I192" s="2850"/>
      <c r="J192" s="2850"/>
      <c r="K192" s="2851" t="s">
        <v>871</v>
      </c>
      <c r="L192" s="2851"/>
      <c r="M192" s="2851"/>
      <c r="N192" s="2851"/>
      <c r="O192" s="2851" t="s">
        <v>786</v>
      </c>
      <c r="P192" s="2851"/>
      <c r="Q192" s="2851"/>
      <c r="R192" s="2851"/>
      <c r="S192" s="2851"/>
      <c r="T192" s="2851"/>
      <c r="U192" s="2851" t="s">
        <v>786</v>
      </c>
      <c r="V192" s="2851"/>
      <c r="W192" s="2851"/>
      <c r="X192" s="2851"/>
      <c r="Y192" s="2851"/>
      <c r="Z192" s="2851"/>
      <c r="AA192" s="2852" t="s">
        <v>786</v>
      </c>
      <c r="AB192" s="2852"/>
      <c r="AC192" s="2852"/>
      <c r="AD192" s="2852"/>
      <c r="AE192" s="2852"/>
      <c r="AF192" s="2852"/>
      <c r="AG192" s="2279"/>
      <c r="AH192" s="2279"/>
      <c r="AI192" s="2279"/>
      <c r="AJ192" s="2279"/>
      <c r="AK192" s="2279"/>
      <c r="AL192" s="2279"/>
      <c r="AM192" s="2279"/>
    </row>
    <row r="193" spans="1:39" ht="14.25" customHeight="1" thickTop="1" thickBot="1" x14ac:dyDescent="0.25">
      <c r="A193" s="2850" t="s">
        <v>789</v>
      </c>
      <c r="B193" s="2850"/>
      <c r="C193" s="2850"/>
      <c r="D193" s="2850"/>
      <c r="E193" s="2850"/>
      <c r="F193" s="2850"/>
      <c r="G193" s="2850"/>
      <c r="H193" s="2850"/>
      <c r="I193" s="2850"/>
      <c r="J193" s="2850"/>
      <c r="K193" s="2851" t="s">
        <v>872</v>
      </c>
      <c r="L193" s="2851"/>
      <c r="M193" s="2851"/>
      <c r="N193" s="2851"/>
      <c r="O193" s="2851" t="s">
        <v>786</v>
      </c>
      <c r="P193" s="2851"/>
      <c r="Q193" s="2851"/>
      <c r="R193" s="2851"/>
      <c r="S193" s="2851"/>
      <c r="T193" s="2851"/>
      <c r="U193" s="2851" t="s">
        <v>786</v>
      </c>
      <c r="V193" s="2851"/>
      <c r="W193" s="2851"/>
      <c r="X193" s="2851"/>
      <c r="Y193" s="2851"/>
      <c r="Z193" s="2851"/>
      <c r="AA193" s="2852" t="s">
        <v>786</v>
      </c>
      <c r="AB193" s="2852"/>
      <c r="AC193" s="2852"/>
      <c r="AD193" s="2852"/>
      <c r="AE193" s="2852"/>
      <c r="AF193" s="2852"/>
      <c r="AG193" s="2279"/>
      <c r="AH193" s="2279"/>
      <c r="AI193" s="2279"/>
      <c r="AJ193" s="2279"/>
      <c r="AK193" s="2279"/>
      <c r="AL193" s="2279"/>
      <c r="AM193" s="2279"/>
    </row>
    <row r="194" spans="1:39" ht="14.25" customHeight="1" thickTop="1" thickBot="1" x14ac:dyDescent="0.25">
      <c r="A194" s="2850" t="s">
        <v>791</v>
      </c>
      <c r="B194" s="2850"/>
      <c r="C194" s="2850"/>
      <c r="D194" s="2850"/>
      <c r="E194" s="2850"/>
      <c r="F194" s="2850"/>
      <c r="G194" s="2850"/>
      <c r="H194" s="2850"/>
      <c r="I194" s="2850"/>
      <c r="J194" s="2850"/>
      <c r="K194" s="2851" t="s">
        <v>873</v>
      </c>
      <c r="L194" s="2851"/>
      <c r="M194" s="2851"/>
      <c r="N194" s="2851"/>
      <c r="O194" s="2851" t="s">
        <v>786</v>
      </c>
      <c r="P194" s="2851"/>
      <c r="Q194" s="2851"/>
      <c r="R194" s="2851"/>
      <c r="S194" s="2851"/>
      <c r="T194" s="2851"/>
      <c r="U194" s="2851" t="s">
        <v>786</v>
      </c>
      <c r="V194" s="2851"/>
      <c r="W194" s="2851"/>
      <c r="X194" s="2851"/>
      <c r="Y194" s="2851"/>
      <c r="Z194" s="2851"/>
      <c r="AA194" s="2852" t="s">
        <v>786</v>
      </c>
      <c r="AB194" s="2852"/>
      <c r="AC194" s="2852"/>
      <c r="AD194" s="2852"/>
      <c r="AE194" s="2852"/>
      <c r="AF194" s="2852"/>
      <c r="AG194" s="2279"/>
      <c r="AH194" s="2279"/>
      <c r="AI194" s="2279"/>
      <c r="AJ194" s="2279"/>
      <c r="AK194" s="2279"/>
      <c r="AL194" s="2279"/>
      <c r="AM194" s="2279"/>
    </row>
    <row r="195" spans="1:39" ht="14.25" customHeight="1" thickTop="1" thickBot="1" x14ac:dyDescent="0.25">
      <c r="A195" s="2850" t="s">
        <v>874</v>
      </c>
      <c r="B195" s="2850"/>
      <c r="C195" s="2850"/>
      <c r="D195" s="2850"/>
      <c r="E195" s="2850"/>
      <c r="F195" s="2850"/>
      <c r="G195" s="2850"/>
      <c r="H195" s="2850"/>
      <c r="I195" s="2850"/>
      <c r="J195" s="2850"/>
      <c r="K195" s="2851" t="s">
        <v>875</v>
      </c>
      <c r="L195" s="2851"/>
      <c r="M195" s="2851"/>
      <c r="N195" s="2851"/>
      <c r="O195" s="2851" t="s">
        <v>786</v>
      </c>
      <c r="P195" s="2851"/>
      <c r="Q195" s="2851"/>
      <c r="R195" s="2851"/>
      <c r="S195" s="2851"/>
      <c r="T195" s="2851"/>
      <c r="U195" s="2851" t="s">
        <v>786</v>
      </c>
      <c r="V195" s="2851"/>
      <c r="W195" s="2851"/>
      <c r="X195" s="2851"/>
      <c r="Y195" s="2851"/>
      <c r="Z195" s="2851"/>
      <c r="AA195" s="2852" t="s">
        <v>786</v>
      </c>
      <c r="AB195" s="2852"/>
      <c r="AC195" s="2852"/>
      <c r="AD195" s="2852"/>
      <c r="AE195" s="2852"/>
      <c r="AF195" s="2852"/>
      <c r="AG195" s="2279"/>
      <c r="AH195" s="2279"/>
      <c r="AI195" s="2279"/>
      <c r="AJ195" s="2279"/>
      <c r="AK195" s="2279"/>
      <c r="AL195" s="2279"/>
      <c r="AM195" s="2279"/>
    </row>
    <row r="196" spans="1:39" ht="14.25" customHeight="1" thickTop="1" thickBot="1" x14ac:dyDescent="0.25">
      <c r="A196" s="2850" t="s">
        <v>876</v>
      </c>
      <c r="B196" s="2850"/>
      <c r="C196" s="2850"/>
      <c r="D196" s="2850"/>
      <c r="E196" s="2850"/>
      <c r="F196" s="2850"/>
      <c r="G196" s="2850"/>
      <c r="H196" s="2850"/>
      <c r="I196" s="2850"/>
      <c r="J196" s="2850"/>
      <c r="K196" s="2851" t="s">
        <v>877</v>
      </c>
      <c r="L196" s="2851"/>
      <c r="M196" s="2851"/>
      <c r="N196" s="2851"/>
      <c r="O196" s="2851" t="s">
        <v>786</v>
      </c>
      <c r="P196" s="2851"/>
      <c r="Q196" s="2851"/>
      <c r="R196" s="2851"/>
      <c r="S196" s="2851"/>
      <c r="T196" s="2851"/>
      <c r="U196" s="2851" t="s">
        <v>786</v>
      </c>
      <c r="V196" s="2851"/>
      <c r="W196" s="2851"/>
      <c r="X196" s="2851"/>
      <c r="Y196" s="2851"/>
      <c r="Z196" s="2851"/>
      <c r="AA196" s="2852" t="s">
        <v>786</v>
      </c>
      <c r="AB196" s="2852"/>
      <c r="AC196" s="2852"/>
      <c r="AD196" s="2852"/>
      <c r="AE196" s="2852"/>
      <c r="AF196" s="2852"/>
      <c r="AG196" s="2279"/>
      <c r="AH196" s="2279"/>
      <c r="AI196" s="2279"/>
      <c r="AJ196" s="2279"/>
      <c r="AK196" s="2279"/>
      <c r="AL196" s="2279"/>
      <c r="AM196" s="2279"/>
    </row>
    <row r="197" spans="1:39" ht="14.25" customHeight="1" thickTop="1" thickBot="1" x14ac:dyDescent="0.25">
      <c r="A197" s="2850" t="s">
        <v>878</v>
      </c>
      <c r="B197" s="2850"/>
      <c r="C197" s="2850"/>
      <c r="D197" s="2850"/>
      <c r="E197" s="2850"/>
      <c r="F197" s="2850"/>
      <c r="G197" s="2850"/>
      <c r="H197" s="2850"/>
      <c r="I197" s="2850"/>
      <c r="J197" s="2850"/>
      <c r="K197" s="2851" t="s">
        <v>879</v>
      </c>
      <c r="L197" s="2851"/>
      <c r="M197" s="2851"/>
      <c r="N197" s="2851"/>
      <c r="O197" s="2851" t="s">
        <v>786</v>
      </c>
      <c r="P197" s="2851"/>
      <c r="Q197" s="2851"/>
      <c r="R197" s="2851"/>
      <c r="S197" s="2851"/>
      <c r="T197" s="2851"/>
      <c r="U197" s="2851" t="s">
        <v>786</v>
      </c>
      <c r="V197" s="2851"/>
      <c r="W197" s="2851"/>
      <c r="X197" s="2851"/>
      <c r="Y197" s="2851"/>
      <c r="Z197" s="2851"/>
      <c r="AA197" s="2852" t="s">
        <v>786</v>
      </c>
      <c r="AB197" s="2852"/>
      <c r="AC197" s="2852"/>
      <c r="AD197" s="2852"/>
      <c r="AE197" s="2852"/>
      <c r="AF197" s="2852"/>
      <c r="AG197" s="2279"/>
      <c r="AH197" s="2279"/>
      <c r="AI197" s="2279"/>
      <c r="AJ197" s="2279"/>
      <c r="AK197" s="2279"/>
      <c r="AL197" s="2279"/>
      <c r="AM197" s="2279"/>
    </row>
    <row r="198" spans="1:39" ht="14.25" customHeight="1" thickTop="1" thickBot="1" x14ac:dyDescent="0.25">
      <c r="A198" s="2850" t="s">
        <v>880</v>
      </c>
      <c r="B198" s="2850"/>
      <c r="C198" s="2850"/>
      <c r="D198" s="2850"/>
      <c r="E198" s="2850"/>
      <c r="F198" s="2850"/>
      <c r="G198" s="2850"/>
      <c r="H198" s="2850"/>
      <c r="I198" s="2850"/>
      <c r="J198" s="2850"/>
      <c r="K198" s="2851" t="s">
        <v>881</v>
      </c>
      <c r="L198" s="2851"/>
      <c r="M198" s="2851"/>
      <c r="N198" s="2851"/>
      <c r="O198" s="2851" t="s">
        <v>970</v>
      </c>
      <c r="P198" s="2851"/>
      <c r="Q198" s="2851"/>
      <c r="R198" s="2851"/>
      <c r="S198" s="2851"/>
      <c r="T198" s="2851"/>
      <c r="U198" s="2851" t="s">
        <v>1354</v>
      </c>
      <c r="V198" s="2851"/>
      <c r="W198" s="2851"/>
      <c r="X198" s="2851"/>
      <c r="Y198" s="2851"/>
      <c r="Z198" s="2851"/>
      <c r="AA198" s="2852" t="s">
        <v>1355</v>
      </c>
      <c r="AB198" s="2852"/>
      <c r="AC198" s="2852"/>
      <c r="AD198" s="2852"/>
      <c r="AE198" s="2852"/>
      <c r="AF198" s="2852"/>
      <c r="AG198" s="2279"/>
      <c r="AH198" s="2279"/>
      <c r="AI198" s="2279"/>
      <c r="AJ198" s="2279"/>
      <c r="AK198" s="2279"/>
      <c r="AL198" s="2279"/>
      <c r="AM198" s="2279"/>
    </row>
    <row r="199" spans="1:39" ht="14.25" customHeight="1" thickTop="1" thickBot="1" x14ac:dyDescent="0.25">
      <c r="A199" s="2850" t="s">
        <v>883</v>
      </c>
      <c r="B199" s="2850"/>
      <c r="C199" s="2850"/>
      <c r="D199" s="2850"/>
      <c r="E199" s="2850"/>
      <c r="F199" s="2850"/>
      <c r="G199" s="2850"/>
      <c r="H199" s="2850"/>
      <c r="I199" s="2850"/>
      <c r="J199" s="2850"/>
      <c r="K199" s="2851" t="s">
        <v>884</v>
      </c>
      <c r="L199" s="2851"/>
      <c r="M199" s="2851"/>
      <c r="N199" s="2851"/>
      <c r="O199" s="2851" t="s">
        <v>786</v>
      </c>
      <c r="P199" s="2851"/>
      <c r="Q199" s="2851"/>
      <c r="R199" s="2851"/>
      <c r="S199" s="2851"/>
      <c r="T199" s="2851"/>
      <c r="U199" s="2851" t="s">
        <v>786</v>
      </c>
      <c r="V199" s="2851"/>
      <c r="W199" s="2851"/>
      <c r="X199" s="2851"/>
      <c r="Y199" s="2851"/>
      <c r="Z199" s="2851"/>
      <c r="AA199" s="2852" t="s">
        <v>786</v>
      </c>
      <c r="AB199" s="2852"/>
      <c r="AC199" s="2852"/>
      <c r="AD199" s="2852"/>
      <c r="AE199" s="2852"/>
      <c r="AF199" s="2852"/>
      <c r="AG199" s="2279"/>
      <c r="AH199" s="2279"/>
      <c r="AI199" s="2279"/>
      <c r="AJ199" s="2279"/>
      <c r="AK199" s="2279"/>
      <c r="AL199" s="2279"/>
      <c r="AM199" s="2279"/>
    </row>
    <row r="200" spans="1:39" ht="14.25" customHeight="1" thickTop="1" thickBot="1" x14ac:dyDescent="0.25">
      <c r="A200" s="2850" t="s">
        <v>885</v>
      </c>
      <c r="B200" s="2850"/>
      <c r="C200" s="2850"/>
      <c r="D200" s="2850"/>
      <c r="E200" s="2850"/>
      <c r="F200" s="2850"/>
      <c r="G200" s="2850"/>
      <c r="H200" s="2850"/>
      <c r="I200" s="2850"/>
      <c r="J200" s="2850"/>
      <c r="K200" s="2851" t="s">
        <v>886</v>
      </c>
      <c r="L200" s="2851"/>
      <c r="M200" s="2851"/>
      <c r="N200" s="2851"/>
      <c r="O200" s="2851" t="s">
        <v>786</v>
      </c>
      <c r="P200" s="2851"/>
      <c r="Q200" s="2851"/>
      <c r="R200" s="2851"/>
      <c r="S200" s="2851"/>
      <c r="T200" s="2851"/>
      <c r="U200" s="2851" t="s">
        <v>786</v>
      </c>
      <c r="V200" s="2851"/>
      <c r="W200" s="2851"/>
      <c r="X200" s="2851"/>
      <c r="Y200" s="2851"/>
      <c r="Z200" s="2851"/>
      <c r="AA200" s="2852" t="s">
        <v>786</v>
      </c>
      <c r="AB200" s="2852"/>
      <c r="AC200" s="2852"/>
      <c r="AD200" s="2852"/>
      <c r="AE200" s="2852"/>
      <c r="AF200" s="2852"/>
      <c r="AG200" s="2279"/>
      <c r="AH200" s="2279"/>
      <c r="AI200" s="2279"/>
      <c r="AJ200" s="2279"/>
      <c r="AK200" s="2279"/>
      <c r="AL200" s="2279"/>
      <c r="AM200" s="2279"/>
    </row>
    <row r="201" spans="1:39" ht="14.25" customHeight="1" thickTop="1" thickBot="1" x14ac:dyDescent="0.25">
      <c r="A201" s="2850" t="s">
        <v>888</v>
      </c>
      <c r="B201" s="2850"/>
      <c r="C201" s="2850"/>
      <c r="D201" s="2850"/>
      <c r="E201" s="2850"/>
      <c r="F201" s="2850"/>
      <c r="G201" s="2850"/>
      <c r="H201" s="2850"/>
      <c r="I201" s="2850"/>
      <c r="J201" s="2850"/>
      <c r="K201" s="2851" t="s">
        <v>889</v>
      </c>
      <c r="L201" s="2851"/>
      <c r="M201" s="2851"/>
      <c r="N201" s="2851"/>
      <c r="O201" s="2851" t="s">
        <v>970</v>
      </c>
      <c r="P201" s="2851"/>
      <c r="Q201" s="2851"/>
      <c r="R201" s="2851"/>
      <c r="S201" s="2851"/>
      <c r="T201" s="2851"/>
      <c r="U201" s="2851" t="s">
        <v>1354</v>
      </c>
      <c r="V201" s="2851"/>
      <c r="W201" s="2851"/>
      <c r="X201" s="2851"/>
      <c r="Y201" s="2851"/>
      <c r="Z201" s="2851"/>
      <c r="AA201" s="2852" t="s">
        <v>1355</v>
      </c>
      <c r="AB201" s="2852"/>
      <c r="AC201" s="2852"/>
      <c r="AD201" s="2852"/>
      <c r="AE201" s="2852"/>
      <c r="AF201" s="2852"/>
      <c r="AG201" s="2279"/>
      <c r="AH201" s="2279"/>
      <c r="AI201" s="2279"/>
      <c r="AJ201" s="2279"/>
      <c r="AK201" s="2279"/>
      <c r="AL201" s="2279"/>
      <c r="AM201" s="2279"/>
    </row>
    <row r="202" spans="1:39" ht="14.25" customHeight="1" thickTop="1" thickBot="1" x14ac:dyDescent="0.25">
      <c r="A202" s="2850" t="s">
        <v>891</v>
      </c>
      <c r="B202" s="2850"/>
      <c r="C202" s="2850"/>
      <c r="D202" s="2850"/>
      <c r="E202" s="2850"/>
      <c r="F202" s="2850"/>
      <c r="G202" s="2850"/>
      <c r="H202" s="2850"/>
      <c r="I202" s="2850"/>
      <c r="J202" s="2850"/>
      <c r="K202" s="2851" t="s">
        <v>892</v>
      </c>
      <c r="L202" s="2851"/>
      <c r="M202" s="2851"/>
      <c r="N202" s="2851"/>
      <c r="O202" s="2851" t="s">
        <v>786</v>
      </c>
      <c r="P202" s="2851"/>
      <c r="Q202" s="2851"/>
      <c r="R202" s="2851"/>
      <c r="S202" s="2851"/>
      <c r="T202" s="2851"/>
      <c r="U202" s="2851" t="s">
        <v>786</v>
      </c>
      <c r="V202" s="2851"/>
      <c r="W202" s="2851"/>
      <c r="X202" s="2851"/>
      <c r="Y202" s="2851"/>
      <c r="Z202" s="2851"/>
      <c r="AA202" s="2852" t="s">
        <v>786</v>
      </c>
      <c r="AB202" s="2852"/>
      <c r="AC202" s="2852"/>
      <c r="AD202" s="2852"/>
      <c r="AE202" s="2852"/>
      <c r="AF202" s="2852"/>
      <c r="AG202" s="2279"/>
      <c r="AH202" s="2279"/>
      <c r="AI202" s="2279"/>
      <c r="AJ202" s="2279"/>
      <c r="AK202" s="2279"/>
      <c r="AL202" s="2279"/>
      <c r="AM202" s="2279"/>
    </row>
    <row r="203" spans="1:39" ht="14.25" customHeight="1" thickTop="1" thickBot="1" x14ac:dyDescent="0.25">
      <c r="A203" s="2850" t="s">
        <v>893</v>
      </c>
      <c r="B203" s="2850"/>
      <c r="C203" s="2850"/>
      <c r="D203" s="2850"/>
      <c r="E203" s="2850"/>
      <c r="F203" s="2850"/>
      <c r="G203" s="2850"/>
      <c r="H203" s="2850"/>
      <c r="I203" s="2850"/>
      <c r="J203" s="2850"/>
      <c r="K203" s="2851" t="s">
        <v>894</v>
      </c>
      <c r="L203" s="2851"/>
      <c r="M203" s="2851"/>
      <c r="N203" s="2851"/>
      <c r="O203" s="2851" t="s">
        <v>786</v>
      </c>
      <c r="P203" s="2851"/>
      <c r="Q203" s="2851"/>
      <c r="R203" s="2851"/>
      <c r="S203" s="2851"/>
      <c r="T203" s="2851"/>
      <c r="U203" s="2851" t="s">
        <v>1356</v>
      </c>
      <c r="V203" s="2851"/>
      <c r="W203" s="2851"/>
      <c r="X203" s="2851"/>
      <c r="Y203" s="2851"/>
      <c r="Z203" s="2851"/>
      <c r="AA203" s="2852" t="s">
        <v>786</v>
      </c>
      <c r="AB203" s="2852"/>
      <c r="AC203" s="2852"/>
      <c r="AD203" s="2852"/>
      <c r="AE203" s="2852"/>
      <c r="AF203" s="2852"/>
      <c r="AG203" s="2279"/>
      <c r="AH203" s="2279"/>
      <c r="AI203" s="2279"/>
      <c r="AJ203" s="2279"/>
      <c r="AK203" s="2279"/>
      <c r="AL203" s="2279"/>
      <c r="AM203" s="2279"/>
    </row>
    <row r="204" spans="1:39" ht="14.25" customHeight="1" thickTop="1" thickBot="1" x14ac:dyDescent="0.25">
      <c r="A204" s="2850" t="s">
        <v>896</v>
      </c>
      <c r="B204" s="2850"/>
      <c r="C204" s="2850"/>
      <c r="D204" s="2850"/>
      <c r="E204" s="2850"/>
      <c r="F204" s="2850"/>
      <c r="G204" s="2850"/>
      <c r="H204" s="2850"/>
      <c r="I204" s="2850"/>
      <c r="J204" s="2850"/>
      <c r="K204" s="2851" t="s">
        <v>897</v>
      </c>
      <c r="L204" s="2851"/>
      <c r="M204" s="2851"/>
      <c r="N204" s="2851"/>
      <c r="O204" s="2851" t="s">
        <v>786</v>
      </c>
      <c r="P204" s="2851"/>
      <c r="Q204" s="2851"/>
      <c r="R204" s="2851"/>
      <c r="S204" s="2851"/>
      <c r="T204" s="2851"/>
      <c r="U204" s="2851" t="s">
        <v>786</v>
      </c>
      <c r="V204" s="2851"/>
      <c r="W204" s="2851"/>
      <c r="X204" s="2851"/>
      <c r="Y204" s="2851"/>
      <c r="Z204" s="2851"/>
      <c r="AA204" s="2852" t="s">
        <v>786</v>
      </c>
      <c r="AB204" s="2852"/>
      <c r="AC204" s="2852"/>
      <c r="AD204" s="2852"/>
      <c r="AE204" s="2852"/>
      <c r="AF204" s="2852"/>
      <c r="AG204" s="2279"/>
      <c r="AH204" s="2279"/>
      <c r="AI204" s="2279"/>
      <c r="AJ204" s="2279"/>
      <c r="AK204" s="2279"/>
      <c r="AL204" s="2279"/>
      <c r="AM204" s="2279"/>
    </row>
    <row r="205" spans="1:39" ht="14.25" customHeight="1" thickTop="1" thickBot="1" x14ac:dyDescent="0.25">
      <c r="A205" s="2850" t="s">
        <v>898</v>
      </c>
      <c r="B205" s="2850"/>
      <c r="C205" s="2850"/>
      <c r="D205" s="2850"/>
      <c r="E205" s="2850"/>
      <c r="F205" s="2850"/>
      <c r="G205" s="2850"/>
      <c r="H205" s="2850"/>
      <c r="I205" s="2850"/>
      <c r="J205" s="2850"/>
      <c r="K205" s="2851" t="s">
        <v>899</v>
      </c>
      <c r="L205" s="2851"/>
      <c r="M205" s="2851"/>
      <c r="N205" s="2851"/>
      <c r="O205" s="2851" t="s">
        <v>786</v>
      </c>
      <c r="P205" s="2851"/>
      <c r="Q205" s="2851"/>
      <c r="R205" s="2851"/>
      <c r="S205" s="2851"/>
      <c r="T205" s="2851"/>
      <c r="U205" s="2851" t="s">
        <v>786</v>
      </c>
      <c r="V205" s="2851"/>
      <c r="W205" s="2851"/>
      <c r="X205" s="2851"/>
      <c r="Y205" s="2851"/>
      <c r="Z205" s="2851"/>
      <c r="AA205" s="2852" t="s">
        <v>786</v>
      </c>
      <c r="AB205" s="2852"/>
      <c r="AC205" s="2852"/>
      <c r="AD205" s="2852"/>
      <c r="AE205" s="2852"/>
      <c r="AF205" s="2852"/>
      <c r="AG205" s="2279"/>
      <c r="AH205" s="2279"/>
      <c r="AI205" s="2279"/>
      <c r="AJ205" s="2279"/>
      <c r="AK205" s="2279"/>
      <c r="AL205" s="2279"/>
      <c r="AM205" s="2279"/>
    </row>
    <row r="206" spans="1:39" ht="14.25" customHeight="1" thickTop="1" thickBot="1" x14ac:dyDescent="0.25">
      <c r="A206" s="2850" t="s">
        <v>900</v>
      </c>
      <c r="B206" s="2850"/>
      <c r="C206" s="2850"/>
      <c r="D206" s="2850"/>
      <c r="E206" s="2850"/>
      <c r="F206" s="2850"/>
      <c r="G206" s="2850"/>
      <c r="H206" s="2850"/>
      <c r="I206" s="2850"/>
      <c r="J206" s="2850"/>
      <c r="K206" s="2851" t="s">
        <v>901</v>
      </c>
      <c r="L206" s="2851"/>
      <c r="M206" s="2851"/>
      <c r="N206" s="2851"/>
      <c r="O206" s="2851" t="s">
        <v>786</v>
      </c>
      <c r="P206" s="2851"/>
      <c r="Q206" s="2851"/>
      <c r="R206" s="2851"/>
      <c r="S206" s="2851"/>
      <c r="T206" s="2851"/>
      <c r="U206" s="2851" t="s">
        <v>1356</v>
      </c>
      <c r="V206" s="2851"/>
      <c r="W206" s="2851"/>
      <c r="X206" s="2851"/>
      <c r="Y206" s="2851"/>
      <c r="Z206" s="2851"/>
      <c r="AA206" s="2852" t="s">
        <v>786</v>
      </c>
      <c r="AB206" s="2852"/>
      <c r="AC206" s="2852"/>
      <c r="AD206" s="2852"/>
      <c r="AE206" s="2852"/>
      <c r="AF206" s="2852"/>
      <c r="AG206" s="2279"/>
      <c r="AH206" s="2279"/>
      <c r="AI206" s="2279"/>
      <c r="AJ206" s="2279"/>
      <c r="AK206" s="2279"/>
      <c r="AL206" s="2279"/>
      <c r="AM206" s="2279"/>
    </row>
    <row r="207" spans="1:39" ht="14.25" customHeight="1" thickTop="1" thickBot="1" x14ac:dyDescent="0.25">
      <c r="A207" s="2850" t="s">
        <v>902</v>
      </c>
      <c r="B207" s="2850"/>
      <c r="C207" s="2850"/>
      <c r="D207" s="2850"/>
      <c r="E207" s="2850"/>
      <c r="F207" s="2850"/>
      <c r="G207" s="2850"/>
      <c r="H207" s="2850"/>
      <c r="I207" s="2850"/>
      <c r="J207" s="2850"/>
      <c r="K207" s="2851" t="s">
        <v>903</v>
      </c>
      <c r="L207" s="2851"/>
      <c r="M207" s="2851"/>
      <c r="N207" s="2851"/>
      <c r="O207" s="2851" t="s">
        <v>971</v>
      </c>
      <c r="P207" s="2851"/>
      <c r="Q207" s="2851"/>
      <c r="R207" s="2851"/>
      <c r="S207" s="2851"/>
      <c r="T207" s="2851"/>
      <c r="U207" s="2851" t="s">
        <v>1357</v>
      </c>
      <c r="V207" s="2851"/>
      <c r="W207" s="2851"/>
      <c r="X207" s="2851"/>
      <c r="Y207" s="2851"/>
      <c r="Z207" s="2851"/>
      <c r="AA207" s="2852" t="s">
        <v>1358</v>
      </c>
      <c r="AB207" s="2852"/>
      <c r="AC207" s="2852"/>
      <c r="AD207" s="2852"/>
      <c r="AE207" s="2852"/>
      <c r="AF207" s="2852"/>
      <c r="AG207" s="2279"/>
      <c r="AH207" s="2279"/>
      <c r="AI207" s="2279"/>
      <c r="AJ207" s="2279"/>
      <c r="AK207" s="2279"/>
      <c r="AL207" s="2279"/>
      <c r="AM207" s="2279"/>
    </row>
    <row r="208" spans="1:39" ht="14.25" customHeight="1" thickTop="1" thickBot="1" x14ac:dyDescent="0.25">
      <c r="A208" s="2850" t="s">
        <v>905</v>
      </c>
      <c r="B208" s="2850"/>
      <c r="C208" s="2850"/>
      <c r="D208" s="2850"/>
      <c r="E208" s="2850"/>
      <c r="F208" s="2850"/>
      <c r="G208" s="2850"/>
      <c r="H208" s="2850"/>
      <c r="I208" s="2850"/>
      <c r="J208" s="2850"/>
      <c r="K208" s="2851" t="s">
        <v>906</v>
      </c>
      <c r="L208" s="2851"/>
      <c r="M208" s="2851"/>
      <c r="N208" s="2851"/>
      <c r="O208" s="2851" t="s">
        <v>786</v>
      </c>
      <c r="P208" s="2851"/>
      <c r="Q208" s="2851"/>
      <c r="R208" s="2851"/>
      <c r="S208" s="2851"/>
      <c r="T208" s="2851"/>
      <c r="U208" s="2851" t="s">
        <v>786</v>
      </c>
      <c r="V208" s="2851"/>
      <c r="W208" s="2851"/>
      <c r="X208" s="2851"/>
      <c r="Y208" s="2851"/>
      <c r="Z208" s="2851"/>
      <c r="AA208" s="2852" t="s">
        <v>786</v>
      </c>
      <c r="AB208" s="2852"/>
      <c r="AC208" s="2852"/>
      <c r="AD208" s="2852"/>
      <c r="AE208" s="2852"/>
      <c r="AF208" s="2852"/>
      <c r="AG208" s="2279"/>
      <c r="AH208" s="2279"/>
      <c r="AI208" s="2279"/>
      <c r="AJ208" s="2279"/>
      <c r="AK208" s="2279"/>
      <c r="AL208" s="2279"/>
      <c r="AM208" s="2279"/>
    </row>
    <row r="209" spans="1:39" ht="14.25" customHeight="1" thickTop="1" thickBot="1" x14ac:dyDescent="0.25">
      <c r="A209" s="2850" t="s">
        <v>907</v>
      </c>
      <c r="B209" s="2850"/>
      <c r="C209" s="2850"/>
      <c r="D209" s="2850"/>
      <c r="E209" s="2850"/>
      <c r="F209" s="2850"/>
      <c r="G209" s="2850"/>
      <c r="H209" s="2850"/>
      <c r="I209" s="2850"/>
      <c r="J209" s="2850"/>
      <c r="K209" s="2851" t="s">
        <v>908</v>
      </c>
      <c r="L209" s="2851"/>
      <c r="M209" s="2851"/>
      <c r="N209" s="2851"/>
      <c r="O209" s="2851" t="s">
        <v>972</v>
      </c>
      <c r="P209" s="2851"/>
      <c r="Q209" s="2851"/>
      <c r="R209" s="2851"/>
      <c r="S209" s="2851"/>
      <c r="T209" s="2851"/>
      <c r="U209" s="2851" t="s">
        <v>1359</v>
      </c>
      <c r="V209" s="2851"/>
      <c r="W209" s="2851"/>
      <c r="X209" s="2851"/>
      <c r="Y209" s="2851"/>
      <c r="Z209" s="2851"/>
      <c r="AA209" s="2852" t="s">
        <v>1360</v>
      </c>
      <c r="AB209" s="2852"/>
      <c r="AC209" s="2852"/>
      <c r="AD209" s="2852"/>
      <c r="AE209" s="2852"/>
      <c r="AF209" s="2852"/>
      <c r="AG209" s="2279"/>
      <c r="AH209" s="2279"/>
      <c r="AI209" s="2279"/>
      <c r="AJ209" s="2279"/>
      <c r="AK209" s="2279"/>
      <c r="AL209" s="2279"/>
      <c r="AM209" s="2279"/>
    </row>
    <row r="210" spans="1:39" ht="14.25" thickTop="1" thickBot="1" x14ac:dyDescent="0.25">
      <c r="A210" s="2850" t="s">
        <v>303</v>
      </c>
      <c r="B210" s="2850"/>
      <c r="C210" s="2850"/>
      <c r="D210" s="2850"/>
      <c r="E210" s="2850"/>
      <c r="F210" s="2850"/>
      <c r="G210" s="2850"/>
      <c r="H210" s="2850"/>
      <c r="I210" s="2850"/>
      <c r="J210" s="2850"/>
      <c r="K210" s="2851" t="s">
        <v>303</v>
      </c>
      <c r="L210" s="2851"/>
      <c r="M210" s="2851"/>
      <c r="N210" s="2851"/>
      <c r="O210" s="2851" t="s">
        <v>303</v>
      </c>
      <c r="P210" s="2851"/>
      <c r="Q210" s="2851"/>
      <c r="R210" s="2851"/>
      <c r="S210" s="2851"/>
      <c r="T210" s="2851"/>
      <c r="U210" s="2851" t="s">
        <v>303</v>
      </c>
      <c r="V210" s="2851"/>
      <c r="W210" s="2851"/>
      <c r="X210" s="2851"/>
      <c r="Y210" s="2851"/>
      <c r="Z210" s="2851"/>
      <c r="AA210" s="2852" t="s">
        <v>303</v>
      </c>
      <c r="AB210" s="2852"/>
      <c r="AC210" s="2852"/>
      <c r="AD210" s="2852"/>
      <c r="AE210" s="2852"/>
      <c r="AF210" s="2852"/>
      <c r="AG210" s="2279"/>
      <c r="AH210" s="2279"/>
      <c r="AI210" s="2279"/>
      <c r="AJ210" s="2279"/>
      <c r="AK210" s="2279"/>
      <c r="AL210" s="2279"/>
      <c r="AM210" s="2279"/>
    </row>
    <row r="211" spans="1:39" ht="14.25" customHeight="1" thickTop="1" thickBot="1" x14ac:dyDescent="0.25">
      <c r="A211" s="2850" t="s">
        <v>910</v>
      </c>
      <c r="B211" s="2850"/>
      <c r="C211" s="2850"/>
      <c r="D211" s="2850"/>
      <c r="E211" s="2850"/>
      <c r="F211" s="2850"/>
      <c r="G211" s="2850"/>
      <c r="H211" s="2850"/>
      <c r="I211" s="2850"/>
      <c r="J211" s="2850"/>
      <c r="K211" s="2851" t="s">
        <v>303</v>
      </c>
      <c r="L211" s="2851"/>
      <c r="M211" s="2851"/>
      <c r="N211" s="2851"/>
      <c r="O211" s="2851" t="s">
        <v>303</v>
      </c>
      <c r="P211" s="2851"/>
      <c r="Q211" s="2851"/>
      <c r="R211" s="2851"/>
      <c r="S211" s="2851"/>
      <c r="T211" s="2851"/>
      <c r="U211" s="2851" t="s">
        <v>303</v>
      </c>
      <c r="V211" s="2851"/>
      <c r="W211" s="2851"/>
      <c r="X211" s="2851"/>
      <c r="Y211" s="2851"/>
      <c r="Z211" s="2851"/>
      <c r="AA211" s="2852" t="s">
        <v>303</v>
      </c>
      <c r="AB211" s="2852"/>
      <c r="AC211" s="2852"/>
      <c r="AD211" s="2852"/>
      <c r="AE211" s="2852"/>
      <c r="AF211" s="2852"/>
      <c r="AG211" s="2279"/>
      <c r="AH211" s="2279"/>
      <c r="AI211" s="2279"/>
      <c r="AJ211" s="2279"/>
      <c r="AK211" s="2279"/>
      <c r="AL211" s="2279"/>
      <c r="AM211" s="2279"/>
    </row>
    <row r="212" spans="1:39" ht="14.25" customHeight="1" thickTop="1" thickBot="1" x14ac:dyDescent="0.25">
      <c r="A212" s="2850" t="s">
        <v>911</v>
      </c>
      <c r="B212" s="2850"/>
      <c r="C212" s="2850"/>
      <c r="D212" s="2850"/>
      <c r="E212" s="2850"/>
      <c r="F212" s="2850"/>
      <c r="G212" s="2850"/>
      <c r="H212" s="2850"/>
      <c r="I212" s="2850"/>
      <c r="J212" s="2850"/>
      <c r="K212" s="2851" t="s">
        <v>912</v>
      </c>
      <c r="L212" s="2851"/>
      <c r="M212" s="2851"/>
      <c r="N212" s="2851"/>
      <c r="O212" s="2851" t="s">
        <v>973</v>
      </c>
      <c r="P212" s="2851"/>
      <c r="Q212" s="2851"/>
      <c r="R212" s="2851"/>
      <c r="S212" s="2851"/>
      <c r="T212" s="2851"/>
      <c r="U212" s="2851" t="s">
        <v>1361</v>
      </c>
      <c r="V212" s="2851"/>
      <c r="W212" s="2851"/>
      <c r="X212" s="2851"/>
      <c r="Y212" s="2851"/>
      <c r="Z212" s="2851"/>
      <c r="AA212" s="2852" t="s">
        <v>1362</v>
      </c>
      <c r="AB212" s="2852"/>
      <c r="AC212" s="2852"/>
      <c r="AD212" s="2852"/>
      <c r="AE212" s="2852"/>
      <c r="AF212" s="2852"/>
      <c r="AG212" s="2279"/>
      <c r="AH212" s="2279"/>
      <c r="AI212" s="2279"/>
      <c r="AJ212" s="2279"/>
      <c r="AK212" s="2279"/>
      <c r="AL212" s="2279"/>
      <c r="AM212" s="2279"/>
    </row>
    <row r="213" spans="1:39" ht="14.25" customHeight="1" thickTop="1" thickBot="1" x14ac:dyDescent="0.25">
      <c r="A213" s="2850" t="s">
        <v>914</v>
      </c>
      <c r="B213" s="2850"/>
      <c r="C213" s="2850"/>
      <c r="D213" s="2850"/>
      <c r="E213" s="2850"/>
      <c r="F213" s="2850"/>
      <c r="G213" s="2850"/>
      <c r="H213" s="2850"/>
      <c r="I213" s="2850"/>
      <c r="J213" s="2850"/>
      <c r="K213" s="2851" t="s">
        <v>915</v>
      </c>
      <c r="L213" s="2851"/>
      <c r="M213" s="2851"/>
      <c r="N213" s="2851"/>
      <c r="O213" s="2851" t="s">
        <v>974</v>
      </c>
      <c r="P213" s="2851"/>
      <c r="Q213" s="2851"/>
      <c r="R213" s="2851"/>
      <c r="S213" s="2851"/>
      <c r="T213" s="2851"/>
      <c r="U213" s="2851" t="s">
        <v>974</v>
      </c>
      <c r="V213" s="2851"/>
      <c r="W213" s="2851"/>
      <c r="X213" s="2851"/>
      <c r="Y213" s="2851"/>
      <c r="Z213" s="2851"/>
      <c r="AA213" s="2852" t="s">
        <v>917</v>
      </c>
      <c r="AB213" s="2852"/>
      <c r="AC213" s="2852"/>
      <c r="AD213" s="2852"/>
      <c r="AE213" s="2852"/>
      <c r="AF213" s="2852"/>
      <c r="AG213" s="2279"/>
      <c r="AH213" s="2279"/>
      <c r="AI213" s="2279"/>
      <c r="AJ213" s="2279"/>
      <c r="AK213" s="2279"/>
      <c r="AL213" s="2279"/>
      <c r="AM213" s="2279"/>
    </row>
    <row r="214" spans="1:39" ht="14.25" customHeight="1" thickTop="1" thickBot="1" x14ac:dyDescent="0.25">
      <c r="A214" s="2850" t="s">
        <v>918</v>
      </c>
      <c r="B214" s="2850"/>
      <c r="C214" s="2850"/>
      <c r="D214" s="2850"/>
      <c r="E214" s="2850"/>
      <c r="F214" s="2850"/>
      <c r="G214" s="2850"/>
      <c r="H214" s="2850"/>
      <c r="I214" s="2850"/>
      <c r="J214" s="2850"/>
      <c r="K214" s="2851" t="s">
        <v>919</v>
      </c>
      <c r="L214" s="2851"/>
      <c r="M214" s="2851"/>
      <c r="N214" s="2851"/>
      <c r="O214" s="2851" t="s">
        <v>786</v>
      </c>
      <c r="P214" s="2851"/>
      <c r="Q214" s="2851"/>
      <c r="R214" s="2851"/>
      <c r="S214" s="2851"/>
      <c r="T214" s="2851"/>
      <c r="U214" s="2851" t="s">
        <v>786</v>
      </c>
      <c r="V214" s="2851"/>
      <c r="W214" s="2851"/>
      <c r="X214" s="2851"/>
      <c r="Y214" s="2851"/>
      <c r="Z214" s="2851"/>
      <c r="AA214" s="2852" t="s">
        <v>786</v>
      </c>
      <c r="AB214" s="2852"/>
      <c r="AC214" s="2852"/>
      <c r="AD214" s="2852"/>
      <c r="AE214" s="2852"/>
      <c r="AF214" s="2852"/>
      <c r="AG214" s="2279"/>
      <c r="AH214" s="2279"/>
      <c r="AI214" s="2279"/>
      <c r="AJ214" s="2279"/>
      <c r="AK214" s="2279"/>
      <c r="AL214" s="2279"/>
      <c r="AM214" s="2279"/>
    </row>
    <row r="215" spans="1:39" ht="14.25" customHeight="1" thickTop="1" thickBot="1" x14ac:dyDescent="0.25">
      <c r="A215" s="2850" t="s">
        <v>920</v>
      </c>
      <c r="B215" s="2850"/>
      <c r="C215" s="2850"/>
      <c r="D215" s="2850"/>
      <c r="E215" s="2850"/>
      <c r="F215" s="2850"/>
      <c r="G215" s="2850"/>
      <c r="H215" s="2850"/>
      <c r="I215" s="2850"/>
      <c r="J215" s="2850"/>
      <c r="K215" s="2851" t="s">
        <v>921</v>
      </c>
      <c r="L215" s="2851"/>
      <c r="M215" s="2851"/>
      <c r="N215" s="2851"/>
      <c r="O215" s="2851" t="s">
        <v>786</v>
      </c>
      <c r="P215" s="2851"/>
      <c r="Q215" s="2851"/>
      <c r="R215" s="2851"/>
      <c r="S215" s="2851"/>
      <c r="T215" s="2851"/>
      <c r="U215" s="2851" t="s">
        <v>786</v>
      </c>
      <c r="V215" s="2851"/>
      <c r="W215" s="2851"/>
      <c r="X215" s="2851"/>
      <c r="Y215" s="2851"/>
      <c r="Z215" s="2851"/>
      <c r="AA215" s="2852" t="s">
        <v>786</v>
      </c>
      <c r="AB215" s="2852"/>
      <c r="AC215" s="2852"/>
      <c r="AD215" s="2852"/>
      <c r="AE215" s="2852"/>
      <c r="AF215" s="2852"/>
      <c r="AG215" s="2279"/>
      <c r="AH215" s="2279"/>
      <c r="AI215" s="2279"/>
      <c r="AJ215" s="2279"/>
      <c r="AK215" s="2279"/>
      <c r="AL215" s="2279"/>
      <c r="AM215" s="2279"/>
    </row>
    <row r="216" spans="1:39" ht="14.25" customHeight="1" thickTop="1" thickBot="1" x14ac:dyDescent="0.25">
      <c r="A216" s="2850" t="s">
        <v>922</v>
      </c>
      <c r="B216" s="2850"/>
      <c r="C216" s="2850"/>
      <c r="D216" s="2850"/>
      <c r="E216" s="2850"/>
      <c r="F216" s="2850"/>
      <c r="G216" s="2850"/>
      <c r="H216" s="2850"/>
      <c r="I216" s="2850"/>
      <c r="J216" s="2850"/>
      <c r="K216" s="2851" t="s">
        <v>923</v>
      </c>
      <c r="L216" s="2851"/>
      <c r="M216" s="2851"/>
      <c r="N216" s="2851"/>
      <c r="O216" s="2851" t="s">
        <v>975</v>
      </c>
      <c r="P216" s="2851"/>
      <c r="Q216" s="2851"/>
      <c r="R216" s="2851"/>
      <c r="S216" s="2851"/>
      <c r="T216" s="2851"/>
      <c r="U216" s="2851" t="s">
        <v>1363</v>
      </c>
      <c r="V216" s="2851"/>
      <c r="W216" s="2851"/>
      <c r="X216" s="2851"/>
      <c r="Y216" s="2851"/>
      <c r="Z216" s="2851"/>
      <c r="AA216" s="2852" t="s">
        <v>1364</v>
      </c>
      <c r="AB216" s="2852"/>
      <c r="AC216" s="2852"/>
      <c r="AD216" s="2852"/>
      <c r="AE216" s="2852"/>
      <c r="AF216" s="2852"/>
      <c r="AG216" s="2279"/>
      <c r="AH216" s="2279"/>
      <c r="AI216" s="2279"/>
      <c r="AJ216" s="2279"/>
      <c r="AK216" s="2279"/>
      <c r="AL216" s="2279"/>
      <c r="AM216" s="2279"/>
    </row>
    <row r="217" spans="1:39" ht="14.25" customHeight="1" thickTop="1" thickBot="1" x14ac:dyDescent="0.25">
      <c r="A217" s="2850" t="s">
        <v>925</v>
      </c>
      <c r="B217" s="2850"/>
      <c r="C217" s="2850"/>
      <c r="D217" s="2850"/>
      <c r="E217" s="2850"/>
      <c r="F217" s="2850"/>
      <c r="G217" s="2850"/>
      <c r="H217" s="2850"/>
      <c r="I217" s="2850"/>
      <c r="J217" s="2850"/>
      <c r="K217" s="2851" t="s">
        <v>926</v>
      </c>
      <c r="L217" s="2851"/>
      <c r="M217" s="2851"/>
      <c r="N217" s="2851"/>
      <c r="O217" s="2851" t="s">
        <v>786</v>
      </c>
      <c r="P217" s="2851"/>
      <c r="Q217" s="2851"/>
      <c r="R217" s="2851"/>
      <c r="S217" s="2851"/>
      <c r="T217" s="2851"/>
      <c r="U217" s="2851" t="s">
        <v>786</v>
      </c>
      <c r="V217" s="2851"/>
      <c r="W217" s="2851"/>
      <c r="X217" s="2851"/>
      <c r="Y217" s="2851"/>
      <c r="Z217" s="2851"/>
      <c r="AA217" s="2852" t="s">
        <v>786</v>
      </c>
      <c r="AB217" s="2852"/>
      <c r="AC217" s="2852"/>
      <c r="AD217" s="2852"/>
      <c r="AE217" s="2852"/>
      <c r="AF217" s="2852"/>
      <c r="AG217" s="2279"/>
      <c r="AH217" s="2279"/>
      <c r="AI217" s="2279"/>
      <c r="AJ217" s="2279"/>
      <c r="AK217" s="2279"/>
      <c r="AL217" s="2279"/>
      <c r="AM217" s="2279"/>
    </row>
    <row r="218" spans="1:39" ht="14.25" customHeight="1" thickTop="1" thickBot="1" x14ac:dyDescent="0.25">
      <c r="A218" s="2850" t="s">
        <v>927</v>
      </c>
      <c r="B218" s="2850"/>
      <c r="C218" s="2850"/>
      <c r="D218" s="2850"/>
      <c r="E218" s="2850"/>
      <c r="F218" s="2850"/>
      <c r="G218" s="2850"/>
      <c r="H218" s="2850"/>
      <c r="I218" s="2850"/>
      <c r="J218" s="2850"/>
      <c r="K218" s="2851" t="s">
        <v>928</v>
      </c>
      <c r="L218" s="2851"/>
      <c r="M218" s="2851"/>
      <c r="N218" s="2851"/>
      <c r="O218" s="2851" t="s">
        <v>976</v>
      </c>
      <c r="P218" s="2851"/>
      <c r="Q218" s="2851"/>
      <c r="R218" s="2851"/>
      <c r="S218" s="2851"/>
      <c r="T218" s="2851"/>
      <c r="U218" s="2851" t="s">
        <v>1365</v>
      </c>
      <c r="V218" s="2851"/>
      <c r="W218" s="2851"/>
      <c r="X218" s="2851"/>
      <c r="Y218" s="2851"/>
      <c r="Z218" s="2851"/>
      <c r="AA218" s="2852" t="s">
        <v>1366</v>
      </c>
      <c r="AB218" s="2852"/>
      <c r="AC218" s="2852"/>
      <c r="AD218" s="2852"/>
      <c r="AE218" s="2852"/>
      <c r="AF218" s="2852"/>
      <c r="AG218" s="2279"/>
      <c r="AH218" s="2279"/>
      <c r="AI218" s="2279"/>
      <c r="AJ218" s="2279"/>
      <c r="AK218" s="2279"/>
      <c r="AL218" s="2279"/>
      <c r="AM218" s="2279"/>
    </row>
    <row r="219" spans="1:39" ht="14.25" customHeight="1" thickTop="1" thickBot="1" x14ac:dyDescent="0.25">
      <c r="A219" s="2850" t="s">
        <v>930</v>
      </c>
      <c r="B219" s="2850"/>
      <c r="C219" s="2850"/>
      <c r="D219" s="2850"/>
      <c r="E219" s="2850"/>
      <c r="F219" s="2850"/>
      <c r="G219" s="2850"/>
      <c r="H219" s="2850"/>
      <c r="I219" s="2850"/>
      <c r="J219" s="2850"/>
      <c r="K219" s="2851" t="s">
        <v>931</v>
      </c>
      <c r="L219" s="2851"/>
      <c r="M219" s="2851"/>
      <c r="N219" s="2851"/>
      <c r="O219" s="2851" t="s">
        <v>977</v>
      </c>
      <c r="P219" s="2851"/>
      <c r="Q219" s="2851"/>
      <c r="R219" s="2851"/>
      <c r="S219" s="2851"/>
      <c r="T219" s="2851"/>
      <c r="U219" s="2851" t="s">
        <v>1367</v>
      </c>
      <c r="V219" s="2851"/>
      <c r="W219" s="2851"/>
      <c r="X219" s="2851"/>
      <c r="Y219" s="2851"/>
      <c r="Z219" s="2851"/>
      <c r="AA219" s="2852" t="s">
        <v>1368</v>
      </c>
      <c r="AB219" s="2852"/>
      <c r="AC219" s="2852"/>
      <c r="AD219" s="2852"/>
      <c r="AE219" s="2852"/>
      <c r="AF219" s="2852"/>
      <c r="AG219" s="2279"/>
      <c r="AH219" s="2279"/>
      <c r="AI219" s="2279"/>
      <c r="AJ219" s="2279"/>
      <c r="AK219" s="2279"/>
      <c r="AL219" s="2279"/>
      <c r="AM219" s="2279"/>
    </row>
    <row r="220" spans="1:39" ht="14.25" customHeight="1" thickTop="1" thickBot="1" x14ac:dyDescent="0.25">
      <c r="A220" s="2850" t="s">
        <v>933</v>
      </c>
      <c r="B220" s="2850"/>
      <c r="C220" s="2850"/>
      <c r="D220" s="2850"/>
      <c r="E220" s="2850"/>
      <c r="F220" s="2850"/>
      <c r="G220" s="2850"/>
      <c r="H220" s="2850"/>
      <c r="I220" s="2850"/>
      <c r="J220" s="2850"/>
      <c r="K220" s="2851" t="s">
        <v>934</v>
      </c>
      <c r="L220" s="2851"/>
      <c r="M220" s="2851"/>
      <c r="N220" s="2851"/>
      <c r="O220" s="2851" t="s">
        <v>978</v>
      </c>
      <c r="P220" s="2851"/>
      <c r="Q220" s="2851"/>
      <c r="R220" s="2851"/>
      <c r="S220" s="2851"/>
      <c r="T220" s="2851"/>
      <c r="U220" s="2851" t="s">
        <v>1369</v>
      </c>
      <c r="V220" s="2851"/>
      <c r="W220" s="2851"/>
      <c r="X220" s="2851"/>
      <c r="Y220" s="2851"/>
      <c r="Z220" s="2851"/>
      <c r="AA220" s="2852" t="s">
        <v>1370</v>
      </c>
      <c r="AB220" s="2852"/>
      <c r="AC220" s="2852"/>
      <c r="AD220" s="2852"/>
      <c r="AE220" s="2852"/>
      <c r="AF220" s="2852"/>
      <c r="AG220" s="2279"/>
      <c r="AH220" s="2279"/>
      <c r="AI220" s="2279"/>
      <c r="AJ220" s="2279"/>
      <c r="AK220" s="2279"/>
      <c r="AL220" s="2279"/>
      <c r="AM220" s="2279"/>
    </row>
    <row r="221" spans="1:39" ht="14.25" customHeight="1" thickTop="1" thickBot="1" x14ac:dyDescent="0.25">
      <c r="A221" s="2850" t="s">
        <v>936</v>
      </c>
      <c r="B221" s="2850"/>
      <c r="C221" s="2850"/>
      <c r="D221" s="2850"/>
      <c r="E221" s="2850"/>
      <c r="F221" s="2850"/>
      <c r="G221" s="2850"/>
      <c r="H221" s="2850"/>
      <c r="I221" s="2850"/>
      <c r="J221" s="2850"/>
      <c r="K221" s="2851" t="s">
        <v>937</v>
      </c>
      <c r="L221" s="2851"/>
      <c r="M221" s="2851"/>
      <c r="N221" s="2851"/>
      <c r="O221" s="2851" t="s">
        <v>979</v>
      </c>
      <c r="P221" s="2851"/>
      <c r="Q221" s="2851"/>
      <c r="R221" s="2851"/>
      <c r="S221" s="2851"/>
      <c r="T221" s="2851"/>
      <c r="U221" s="2851" t="s">
        <v>1371</v>
      </c>
      <c r="V221" s="2851"/>
      <c r="W221" s="2851"/>
      <c r="X221" s="2851"/>
      <c r="Y221" s="2851"/>
      <c r="Z221" s="2851"/>
      <c r="AA221" s="2852" t="s">
        <v>1372</v>
      </c>
      <c r="AB221" s="2852"/>
      <c r="AC221" s="2852"/>
      <c r="AD221" s="2852"/>
      <c r="AE221" s="2852"/>
      <c r="AF221" s="2852"/>
      <c r="AG221" s="2279"/>
      <c r="AH221" s="2279"/>
      <c r="AI221" s="2279"/>
      <c r="AJ221" s="2279"/>
      <c r="AK221" s="2279"/>
      <c r="AL221" s="2279"/>
      <c r="AM221" s="2279"/>
    </row>
    <row r="222" spans="1:39" ht="14.25" customHeight="1" thickTop="1" thickBot="1" x14ac:dyDescent="0.25">
      <c r="A222" s="2850" t="s">
        <v>939</v>
      </c>
      <c r="B222" s="2850"/>
      <c r="C222" s="2850"/>
      <c r="D222" s="2850"/>
      <c r="E222" s="2850"/>
      <c r="F222" s="2850"/>
      <c r="G222" s="2850"/>
      <c r="H222" s="2850"/>
      <c r="I222" s="2850"/>
      <c r="J222" s="2850"/>
      <c r="K222" s="2851" t="s">
        <v>940</v>
      </c>
      <c r="L222" s="2851"/>
      <c r="M222" s="2851"/>
      <c r="N222" s="2851"/>
      <c r="O222" s="2851" t="s">
        <v>786</v>
      </c>
      <c r="P222" s="2851"/>
      <c r="Q222" s="2851"/>
      <c r="R222" s="2851"/>
      <c r="S222" s="2851"/>
      <c r="T222" s="2851"/>
      <c r="U222" s="2851" t="s">
        <v>786</v>
      </c>
      <c r="V222" s="2851"/>
      <c r="W222" s="2851"/>
      <c r="X222" s="2851"/>
      <c r="Y222" s="2851"/>
      <c r="Z222" s="2851"/>
      <c r="AA222" s="2852" t="s">
        <v>786</v>
      </c>
      <c r="AB222" s="2852"/>
      <c r="AC222" s="2852"/>
      <c r="AD222" s="2852"/>
      <c r="AE222" s="2852"/>
      <c r="AF222" s="2852"/>
      <c r="AG222" s="2279"/>
      <c r="AH222" s="2279"/>
      <c r="AI222" s="2279"/>
      <c r="AJ222" s="2279"/>
      <c r="AK222" s="2279"/>
      <c r="AL222" s="2279"/>
      <c r="AM222" s="2279"/>
    </row>
    <row r="223" spans="1:39" ht="14.25" customHeight="1" thickTop="1" thickBot="1" x14ac:dyDescent="0.25">
      <c r="A223" s="2850" t="s">
        <v>942</v>
      </c>
      <c r="B223" s="2850"/>
      <c r="C223" s="2850"/>
      <c r="D223" s="2850"/>
      <c r="E223" s="2850"/>
      <c r="F223" s="2850"/>
      <c r="G223" s="2850"/>
      <c r="H223" s="2850"/>
      <c r="I223" s="2850"/>
      <c r="J223" s="2850"/>
      <c r="K223" s="2851" t="s">
        <v>943</v>
      </c>
      <c r="L223" s="2851"/>
      <c r="M223" s="2851"/>
      <c r="N223" s="2851"/>
      <c r="O223" s="2851" t="s">
        <v>786</v>
      </c>
      <c r="P223" s="2851"/>
      <c r="Q223" s="2851"/>
      <c r="R223" s="2851"/>
      <c r="S223" s="2851"/>
      <c r="T223" s="2851"/>
      <c r="U223" s="2851" t="s">
        <v>786</v>
      </c>
      <c r="V223" s="2851"/>
      <c r="W223" s="2851"/>
      <c r="X223" s="2851"/>
      <c r="Y223" s="2851"/>
      <c r="Z223" s="2851"/>
      <c r="AA223" s="2852" t="s">
        <v>786</v>
      </c>
      <c r="AB223" s="2852"/>
      <c r="AC223" s="2852"/>
      <c r="AD223" s="2852"/>
      <c r="AE223" s="2852"/>
      <c r="AF223" s="2852"/>
      <c r="AG223" s="2279"/>
      <c r="AH223" s="2279"/>
      <c r="AI223" s="2279"/>
      <c r="AJ223" s="2279"/>
      <c r="AK223" s="2279"/>
      <c r="AL223" s="2279"/>
      <c r="AM223" s="2279"/>
    </row>
    <row r="224" spans="1:39" ht="14.25" customHeight="1" thickTop="1" thickBot="1" x14ac:dyDescent="0.25">
      <c r="A224" s="2850" t="s">
        <v>944</v>
      </c>
      <c r="B224" s="2850"/>
      <c r="C224" s="2850"/>
      <c r="D224" s="2850"/>
      <c r="E224" s="2850"/>
      <c r="F224" s="2850"/>
      <c r="G224" s="2850"/>
      <c r="H224" s="2850"/>
      <c r="I224" s="2850"/>
      <c r="J224" s="2850"/>
      <c r="K224" s="2851" t="s">
        <v>945</v>
      </c>
      <c r="L224" s="2851"/>
      <c r="M224" s="2851"/>
      <c r="N224" s="2851"/>
      <c r="O224" s="2851" t="s">
        <v>980</v>
      </c>
      <c r="P224" s="2851"/>
      <c r="Q224" s="2851"/>
      <c r="R224" s="2851"/>
      <c r="S224" s="2851"/>
      <c r="T224" s="2851"/>
      <c r="U224" s="2851" t="s">
        <v>1373</v>
      </c>
      <c r="V224" s="2851"/>
      <c r="W224" s="2851"/>
      <c r="X224" s="2851"/>
      <c r="Y224" s="2851"/>
      <c r="Z224" s="2851"/>
      <c r="AA224" s="2852" t="s">
        <v>1374</v>
      </c>
      <c r="AB224" s="2852"/>
      <c r="AC224" s="2852"/>
      <c r="AD224" s="2852"/>
      <c r="AE224" s="2852"/>
      <c r="AF224" s="2852"/>
      <c r="AG224" s="2279"/>
      <c r="AH224" s="2279"/>
      <c r="AI224" s="2279"/>
      <c r="AJ224" s="2279"/>
      <c r="AK224" s="2279"/>
      <c r="AL224" s="2279"/>
      <c r="AM224" s="2279"/>
    </row>
    <row r="225" spans="1:39" ht="14.25" customHeight="1" thickTop="1" thickBot="1" x14ac:dyDescent="0.25">
      <c r="A225" s="2850" t="s">
        <v>947</v>
      </c>
      <c r="B225" s="2850"/>
      <c r="C225" s="2850"/>
      <c r="D225" s="2850"/>
      <c r="E225" s="2850"/>
      <c r="F225" s="2850"/>
      <c r="G225" s="2850"/>
      <c r="H225" s="2850"/>
      <c r="I225" s="2850"/>
      <c r="J225" s="2850"/>
      <c r="K225" s="2851" t="s">
        <v>948</v>
      </c>
      <c r="L225" s="2851"/>
      <c r="M225" s="2851"/>
      <c r="N225" s="2851"/>
      <c r="O225" s="2851" t="s">
        <v>972</v>
      </c>
      <c r="P225" s="2851"/>
      <c r="Q225" s="2851"/>
      <c r="R225" s="2851"/>
      <c r="S225" s="2851"/>
      <c r="T225" s="2851"/>
      <c r="U225" s="2851" t="s">
        <v>1359</v>
      </c>
      <c r="V225" s="2851"/>
      <c r="W225" s="2851"/>
      <c r="X225" s="2851"/>
      <c r="Y225" s="2851"/>
      <c r="Z225" s="2851"/>
      <c r="AA225" s="2852" t="s">
        <v>1360</v>
      </c>
      <c r="AB225" s="2852"/>
      <c r="AC225" s="2852"/>
      <c r="AD225" s="2852"/>
      <c r="AE225" s="2852"/>
      <c r="AF225" s="2852"/>
      <c r="AG225" s="2279"/>
      <c r="AH225" s="2279"/>
      <c r="AI225" s="2279"/>
      <c r="AJ225" s="2279"/>
      <c r="AK225" s="2279"/>
      <c r="AL225" s="2279"/>
      <c r="AM225" s="2279"/>
    </row>
    <row r="226" spans="1:39" ht="14.25" thickTop="1" thickBot="1" x14ac:dyDescent="0.25">
      <c r="A226" s="2850" t="s">
        <v>303</v>
      </c>
      <c r="B226" s="2850"/>
      <c r="C226" s="2850"/>
      <c r="D226" s="2850"/>
      <c r="E226" s="2850"/>
      <c r="F226" s="2850"/>
      <c r="G226" s="2850"/>
      <c r="H226" s="2850"/>
      <c r="I226" s="2850"/>
      <c r="J226" s="2850"/>
      <c r="K226" s="2851" t="s">
        <v>303</v>
      </c>
      <c r="L226" s="2851"/>
      <c r="M226" s="2851"/>
      <c r="N226" s="2851"/>
      <c r="O226" s="2851" t="s">
        <v>303</v>
      </c>
      <c r="P226" s="2851"/>
      <c r="Q226" s="2851"/>
      <c r="R226" s="2851"/>
      <c r="S226" s="2851"/>
      <c r="T226" s="2851"/>
      <c r="U226" s="2851" t="s">
        <v>303</v>
      </c>
      <c r="V226" s="2851"/>
      <c r="W226" s="2851"/>
      <c r="X226" s="2851"/>
      <c r="Y226" s="2851"/>
      <c r="Z226" s="2851"/>
      <c r="AA226" s="2852" t="s">
        <v>303</v>
      </c>
      <c r="AB226" s="2852"/>
      <c r="AC226" s="2852"/>
      <c r="AD226" s="2852"/>
      <c r="AE226" s="2852"/>
      <c r="AF226" s="2852"/>
      <c r="AG226" s="2279"/>
      <c r="AH226" s="2279"/>
      <c r="AI226" s="2279"/>
      <c r="AJ226" s="2279"/>
      <c r="AK226" s="2279"/>
      <c r="AL226" s="2279"/>
      <c r="AM226" s="2279"/>
    </row>
    <row r="227" spans="1:39" ht="14.25" customHeight="1" thickTop="1" thickBot="1" x14ac:dyDescent="0.25">
      <c r="A227" s="2850" t="s">
        <v>949</v>
      </c>
      <c r="B227" s="2850"/>
      <c r="C227" s="2850"/>
      <c r="D227" s="2850"/>
      <c r="E227" s="2850"/>
      <c r="F227" s="2850"/>
      <c r="G227" s="2850"/>
      <c r="H227" s="2850"/>
      <c r="I227" s="2850"/>
      <c r="J227" s="2850"/>
      <c r="K227" s="2851" t="s">
        <v>950</v>
      </c>
      <c r="L227" s="2851"/>
      <c r="M227" s="2851"/>
      <c r="N227" s="2851"/>
      <c r="O227" s="2851" t="s">
        <v>303</v>
      </c>
      <c r="P227" s="2851"/>
      <c r="Q227" s="2851"/>
      <c r="R227" s="2851"/>
      <c r="S227" s="2851"/>
      <c r="T227" s="2851"/>
      <c r="U227" s="2851" t="s">
        <v>303</v>
      </c>
      <c r="V227" s="2851"/>
      <c r="W227" s="2851"/>
      <c r="X227" s="2851"/>
      <c r="Y227" s="2851"/>
      <c r="Z227" s="2851"/>
      <c r="AA227" s="2852" t="s">
        <v>303</v>
      </c>
      <c r="AB227" s="2852"/>
      <c r="AC227" s="2852"/>
      <c r="AD227" s="2852"/>
      <c r="AE227" s="2852"/>
      <c r="AF227" s="2852"/>
      <c r="AG227" s="2279"/>
      <c r="AH227" s="2279"/>
      <c r="AI227" s="2279"/>
      <c r="AJ227" s="2279"/>
      <c r="AK227" s="2279"/>
      <c r="AL227" s="2279"/>
      <c r="AM227" s="2279"/>
    </row>
    <row r="228" spans="1:39" ht="14.25" customHeight="1" thickTop="1" thickBot="1" x14ac:dyDescent="0.25">
      <c r="A228" s="2850" t="s">
        <v>951</v>
      </c>
      <c r="B228" s="2850"/>
      <c r="C228" s="2850"/>
      <c r="D228" s="2850"/>
      <c r="E228" s="2850"/>
      <c r="F228" s="2850"/>
      <c r="G228" s="2850"/>
      <c r="H228" s="2850"/>
      <c r="I228" s="2850"/>
      <c r="J228" s="2850"/>
      <c r="K228" s="2851" t="s">
        <v>952</v>
      </c>
      <c r="L228" s="2851"/>
      <c r="M228" s="2851"/>
      <c r="N228" s="2851"/>
      <c r="O228" s="2851" t="s">
        <v>981</v>
      </c>
      <c r="P228" s="2851"/>
      <c r="Q228" s="2851"/>
      <c r="R228" s="2851"/>
      <c r="S228" s="2851"/>
      <c r="T228" s="2851"/>
      <c r="U228" s="2851" t="s">
        <v>1375</v>
      </c>
      <c r="V228" s="2851"/>
      <c r="W228" s="2851"/>
      <c r="X228" s="2851"/>
      <c r="Y228" s="2851"/>
      <c r="Z228" s="2851"/>
      <c r="AA228" s="2852" t="s">
        <v>1376</v>
      </c>
      <c r="AB228" s="2852"/>
      <c r="AC228" s="2852"/>
      <c r="AD228" s="2852"/>
      <c r="AE228" s="2852"/>
      <c r="AF228" s="2852"/>
      <c r="AG228" s="2279"/>
      <c r="AH228" s="2279"/>
      <c r="AI228" s="2279"/>
      <c r="AJ228" s="2279"/>
      <c r="AK228" s="2279"/>
      <c r="AL228" s="2279"/>
      <c r="AM228" s="2279"/>
    </row>
    <row r="229" spans="1:39" ht="14.25" customHeight="1" thickTop="1" thickBot="1" x14ac:dyDescent="0.25">
      <c r="A229" s="2850" t="s">
        <v>954</v>
      </c>
      <c r="B229" s="2850"/>
      <c r="C229" s="2850"/>
      <c r="D229" s="2850"/>
      <c r="E229" s="2850"/>
      <c r="F229" s="2850"/>
      <c r="G229" s="2850"/>
      <c r="H229" s="2850"/>
      <c r="I229" s="2850"/>
      <c r="J229" s="2850"/>
      <c r="K229" s="2851" t="s">
        <v>955</v>
      </c>
      <c r="L229" s="2851"/>
      <c r="M229" s="2851"/>
      <c r="N229" s="2851"/>
      <c r="O229" s="2851" t="s">
        <v>982</v>
      </c>
      <c r="P229" s="2851"/>
      <c r="Q229" s="2851"/>
      <c r="R229" s="2851"/>
      <c r="S229" s="2851"/>
      <c r="T229" s="2851"/>
      <c r="U229" s="2851" t="s">
        <v>1377</v>
      </c>
      <c r="V229" s="2851"/>
      <c r="W229" s="2851"/>
      <c r="X229" s="2851"/>
      <c r="Y229" s="2851"/>
      <c r="Z229" s="2851"/>
      <c r="AA229" s="2852" t="s">
        <v>1378</v>
      </c>
      <c r="AB229" s="2852"/>
      <c r="AC229" s="2852"/>
      <c r="AD229" s="2852"/>
      <c r="AE229" s="2852"/>
      <c r="AF229" s="2852"/>
      <c r="AG229" s="2279"/>
      <c r="AH229" s="2279"/>
      <c r="AI229" s="2279"/>
      <c r="AJ229" s="2279"/>
      <c r="AK229" s="2279"/>
      <c r="AL229" s="2279"/>
      <c r="AM229" s="2279"/>
    </row>
    <row r="230" spans="1:39" ht="14.25" customHeight="1" thickTop="1" thickBot="1" x14ac:dyDescent="0.25">
      <c r="A230" s="2850" t="s">
        <v>957</v>
      </c>
      <c r="B230" s="2850"/>
      <c r="C230" s="2850"/>
      <c r="D230" s="2850"/>
      <c r="E230" s="2850"/>
      <c r="F230" s="2850"/>
      <c r="G230" s="2850"/>
      <c r="H230" s="2850"/>
      <c r="I230" s="2850"/>
      <c r="J230" s="2850"/>
      <c r="K230" s="2851" t="s">
        <v>958</v>
      </c>
      <c r="L230" s="2851"/>
      <c r="M230" s="2851"/>
      <c r="N230" s="2851"/>
      <c r="O230" s="2851" t="s">
        <v>786</v>
      </c>
      <c r="P230" s="2851"/>
      <c r="Q230" s="2851"/>
      <c r="R230" s="2851"/>
      <c r="S230" s="2851"/>
      <c r="T230" s="2851"/>
      <c r="U230" s="2851" t="s">
        <v>786</v>
      </c>
      <c r="V230" s="2851"/>
      <c r="W230" s="2851"/>
      <c r="X230" s="2851"/>
      <c r="Y230" s="2851"/>
      <c r="Z230" s="2851"/>
      <c r="AA230" s="2852" t="s">
        <v>786</v>
      </c>
      <c r="AB230" s="2852"/>
      <c r="AC230" s="2852"/>
      <c r="AD230" s="2852"/>
      <c r="AE230" s="2852"/>
      <c r="AF230" s="2852"/>
      <c r="AG230" s="2279"/>
      <c r="AH230" s="2279"/>
      <c r="AI230" s="2279"/>
      <c r="AJ230" s="2279"/>
      <c r="AK230" s="2279"/>
      <c r="AL230" s="2279"/>
      <c r="AM230" s="2279"/>
    </row>
    <row r="231" spans="1:39" ht="14.25" customHeight="1" thickTop="1" thickBot="1" x14ac:dyDescent="0.25">
      <c r="A231" s="2850" t="s">
        <v>959</v>
      </c>
      <c r="B231" s="2850"/>
      <c r="C231" s="2850"/>
      <c r="D231" s="2850"/>
      <c r="E231" s="2850"/>
      <c r="F231" s="2850"/>
      <c r="G231" s="2850"/>
      <c r="H231" s="2850"/>
      <c r="I231" s="2850"/>
      <c r="J231" s="2850"/>
      <c r="K231" s="2851" t="s">
        <v>960</v>
      </c>
      <c r="L231" s="2851"/>
      <c r="M231" s="2851"/>
      <c r="N231" s="2851"/>
      <c r="O231" s="2851" t="s">
        <v>786</v>
      </c>
      <c r="P231" s="2851"/>
      <c r="Q231" s="2851"/>
      <c r="R231" s="2851"/>
      <c r="S231" s="2851"/>
      <c r="T231" s="2851"/>
      <c r="U231" s="2851" t="s">
        <v>786</v>
      </c>
      <c r="V231" s="2851"/>
      <c r="W231" s="2851"/>
      <c r="X231" s="2851"/>
      <c r="Y231" s="2851"/>
      <c r="Z231" s="2851"/>
      <c r="AA231" s="2852" t="s">
        <v>786</v>
      </c>
      <c r="AB231" s="2852"/>
      <c r="AC231" s="2852"/>
      <c r="AD231" s="2852"/>
      <c r="AE231" s="2852"/>
      <c r="AF231" s="2852"/>
      <c r="AG231" s="2279"/>
      <c r="AH231" s="2279"/>
      <c r="AI231" s="2279"/>
      <c r="AJ231" s="2279"/>
      <c r="AK231" s="2279"/>
      <c r="AL231" s="2279"/>
      <c r="AM231" s="2279"/>
    </row>
    <row r="232" spans="1:39" ht="14.25" customHeight="1" thickTop="1" thickBot="1" x14ac:dyDescent="0.25">
      <c r="A232" s="2850" t="s">
        <v>961</v>
      </c>
      <c r="B232" s="2850"/>
      <c r="C232" s="2850"/>
      <c r="D232" s="2850"/>
      <c r="E232" s="2850"/>
      <c r="F232" s="2850"/>
      <c r="G232" s="2850"/>
      <c r="H232" s="2850"/>
      <c r="I232" s="2850"/>
      <c r="J232" s="2850"/>
      <c r="K232" s="2851" t="s">
        <v>962</v>
      </c>
      <c r="L232" s="2851"/>
      <c r="M232" s="2851"/>
      <c r="N232" s="2851"/>
      <c r="O232" s="2851" t="s">
        <v>786</v>
      </c>
      <c r="P232" s="2851"/>
      <c r="Q232" s="2851"/>
      <c r="R232" s="2851"/>
      <c r="S232" s="2851"/>
      <c r="T232" s="2851"/>
      <c r="U232" s="2851" t="s">
        <v>786</v>
      </c>
      <c r="V232" s="2851"/>
      <c r="W232" s="2851"/>
      <c r="X232" s="2851"/>
      <c r="Y232" s="2851"/>
      <c r="Z232" s="2851"/>
      <c r="AA232" s="2852" t="s">
        <v>786</v>
      </c>
      <c r="AB232" s="2852"/>
      <c r="AC232" s="2852"/>
      <c r="AD232" s="2852"/>
      <c r="AE232" s="2852"/>
      <c r="AF232" s="2852"/>
      <c r="AG232" s="2279"/>
      <c r="AH232" s="2279"/>
      <c r="AI232" s="2279"/>
      <c r="AJ232" s="2279"/>
      <c r="AK232" s="2279"/>
      <c r="AL232" s="2279"/>
      <c r="AM232" s="2279"/>
    </row>
    <row r="233" spans="1:39" ht="14.25" customHeight="1" thickTop="1" thickBot="1" x14ac:dyDescent="0.25">
      <c r="A233" s="2850" t="s">
        <v>963</v>
      </c>
      <c r="B233" s="2850"/>
      <c r="C233" s="2850"/>
      <c r="D233" s="2850"/>
      <c r="E233" s="2850"/>
      <c r="F233" s="2850"/>
      <c r="G233" s="2850"/>
      <c r="H233" s="2850"/>
      <c r="I233" s="2850"/>
      <c r="J233" s="2850"/>
      <c r="K233" s="2851" t="s">
        <v>964</v>
      </c>
      <c r="L233" s="2851"/>
      <c r="M233" s="2851"/>
      <c r="N233" s="2851"/>
      <c r="O233" s="2851" t="s">
        <v>786</v>
      </c>
      <c r="P233" s="2851"/>
      <c r="Q233" s="2851"/>
      <c r="R233" s="2851"/>
      <c r="S233" s="2851"/>
      <c r="T233" s="2851"/>
      <c r="U233" s="2851" t="s">
        <v>786</v>
      </c>
      <c r="V233" s="2851"/>
      <c r="W233" s="2851"/>
      <c r="X233" s="2851"/>
      <c r="Y233" s="2851"/>
      <c r="Z233" s="2851"/>
      <c r="AA233" s="2852" t="s">
        <v>786</v>
      </c>
      <c r="AB233" s="2852"/>
      <c r="AC233" s="2852"/>
      <c r="AD233" s="2852"/>
      <c r="AE233" s="2852"/>
      <c r="AF233" s="2852"/>
      <c r="AG233" s="2279"/>
      <c r="AH233" s="2279"/>
      <c r="AI233" s="2279"/>
      <c r="AJ233" s="2279"/>
      <c r="AK233" s="2279"/>
      <c r="AL233" s="2279"/>
      <c r="AM233" s="2279"/>
    </row>
    <row r="234" spans="1:39" ht="14.25" customHeight="1" thickTop="1" thickBot="1" x14ac:dyDescent="0.25">
      <c r="A234" s="2850" t="s">
        <v>965</v>
      </c>
      <c r="B234" s="2850"/>
      <c r="C234" s="2850"/>
      <c r="D234" s="2850"/>
      <c r="E234" s="2850"/>
      <c r="F234" s="2850"/>
      <c r="G234" s="2850"/>
      <c r="H234" s="2850"/>
      <c r="I234" s="2850"/>
      <c r="J234" s="2850"/>
      <c r="K234" s="2851" t="s">
        <v>966</v>
      </c>
      <c r="L234" s="2851"/>
      <c r="M234" s="2851"/>
      <c r="N234" s="2851"/>
      <c r="O234" s="2851" t="s">
        <v>786</v>
      </c>
      <c r="P234" s="2851"/>
      <c r="Q234" s="2851"/>
      <c r="R234" s="2851"/>
      <c r="S234" s="2851"/>
      <c r="T234" s="2851"/>
      <c r="U234" s="2851" t="s">
        <v>786</v>
      </c>
      <c r="V234" s="2851"/>
      <c r="W234" s="2851"/>
      <c r="X234" s="2851"/>
      <c r="Y234" s="2851"/>
      <c r="Z234" s="2851"/>
      <c r="AA234" s="2852" t="s">
        <v>786</v>
      </c>
      <c r="AB234" s="2852"/>
      <c r="AC234" s="2852"/>
      <c r="AD234" s="2852"/>
      <c r="AE234" s="2852"/>
      <c r="AF234" s="2852"/>
      <c r="AG234" s="2279"/>
      <c r="AH234" s="2279"/>
      <c r="AI234" s="2279"/>
      <c r="AJ234" s="2279"/>
      <c r="AK234" s="2279"/>
      <c r="AL234" s="2279"/>
      <c r="AM234" s="2279"/>
    </row>
    <row r="235" spans="1:39" ht="14.25" customHeight="1" thickTop="1" thickBot="1" x14ac:dyDescent="0.25">
      <c r="A235" s="2850" t="s">
        <v>967</v>
      </c>
      <c r="B235" s="2850"/>
      <c r="C235" s="2850"/>
      <c r="D235" s="2850"/>
      <c r="E235" s="2850"/>
      <c r="F235" s="2850"/>
      <c r="G235" s="2850"/>
      <c r="H235" s="2850"/>
      <c r="I235" s="2850"/>
      <c r="J235" s="2850"/>
      <c r="K235" s="2851" t="s">
        <v>968</v>
      </c>
      <c r="L235" s="2851"/>
      <c r="M235" s="2851"/>
      <c r="N235" s="2851"/>
      <c r="O235" s="2851" t="s">
        <v>786</v>
      </c>
      <c r="P235" s="2851"/>
      <c r="Q235" s="2851"/>
      <c r="R235" s="2851"/>
      <c r="S235" s="2851"/>
      <c r="T235" s="2851"/>
      <c r="U235" s="2851" t="s">
        <v>786</v>
      </c>
      <c r="V235" s="2851"/>
      <c r="W235" s="2851"/>
      <c r="X235" s="2851"/>
      <c r="Y235" s="2851"/>
      <c r="Z235" s="2851"/>
      <c r="AA235" s="2852" t="s">
        <v>786</v>
      </c>
      <c r="AB235" s="2852"/>
      <c r="AC235" s="2852"/>
      <c r="AD235" s="2852"/>
      <c r="AE235" s="2852"/>
      <c r="AF235" s="2852"/>
      <c r="AG235" s="2279"/>
      <c r="AH235" s="2279"/>
      <c r="AI235" s="2279"/>
      <c r="AJ235" s="2279"/>
      <c r="AK235" s="2279"/>
      <c r="AL235" s="2279"/>
      <c r="AM235" s="2279"/>
    </row>
    <row r="236" spans="1:39" ht="13.5" thickTop="1" x14ac:dyDescent="0.2">
      <c r="A236" s="2279"/>
      <c r="B236" s="2279"/>
      <c r="C236" s="2279"/>
      <c r="D236" s="2279"/>
      <c r="E236" s="2279"/>
      <c r="F236" s="2279"/>
      <c r="G236" s="2279"/>
      <c r="H236" s="2279"/>
      <c r="I236" s="2279"/>
      <c r="J236" s="2279"/>
      <c r="K236" s="2279"/>
      <c r="L236" s="2279"/>
      <c r="M236" s="2279"/>
      <c r="N236" s="2279"/>
      <c r="O236" s="2279"/>
      <c r="P236" s="2279"/>
      <c r="Q236" s="2279"/>
      <c r="R236" s="2279"/>
      <c r="S236" s="2279"/>
      <c r="T236" s="2279"/>
      <c r="U236" s="2279"/>
      <c r="V236" s="2279"/>
      <c r="W236" s="2279"/>
      <c r="X236" s="2279"/>
      <c r="Y236" s="2279"/>
      <c r="Z236" s="2279"/>
      <c r="AA236" s="2279"/>
      <c r="AB236" s="2279"/>
      <c r="AC236" s="2279"/>
      <c r="AD236" s="2279"/>
      <c r="AE236" s="2279"/>
      <c r="AF236" s="2279"/>
      <c r="AG236" s="2279"/>
      <c r="AH236" s="2279"/>
      <c r="AI236" s="2279"/>
      <c r="AJ236" s="2279"/>
      <c r="AK236" s="2279"/>
      <c r="AL236" s="2279"/>
      <c r="AM236" s="2279"/>
    </row>
    <row r="237" spans="1:39" x14ac:dyDescent="0.2">
      <c r="A237" s="2279"/>
      <c r="B237" s="2279"/>
      <c r="C237" s="2279"/>
      <c r="D237" s="2279"/>
      <c r="E237" s="2279"/>
      <c r="F237" s="2279"/>
      <c r="G237" s="2279"/>
      <c r="H237" s="2279"/>
      <c r="I237" s="2279"/>
      <c r="J237" s="2279"/>
      <c r="K237" s="2279"/>
      <c r="L237" s="2279"/>
      <c r="M237" s="2279"/>
      <c r="N237" s="2279"/>
      <c r="O237" s="2279"/>
      <c r="P237" s="2279"/>
      <c r="Q237" s="2279"/>
      <c r="R237" s="2279"/>
      <c r="S237" s="2279"/>
      <c r="T237" s="2279"/>
      <c r="U237" s="2279"/>
      <c r="V237" s="2279"/>
      <c r="W237" s="2279"/>
      <c r="X237" s="2279"/>
      <c r="Y237" s="2279"/>
      <c r="Z237" s="2279"/>
      <c r="AA237" s="2279"/>
      <c r="AB237" s="2279"/>
      <c r="AC237" s="2279"/>
      <c r="AD237" s="2279"/>
      <c r="AE237" s="2279"/>
      <c r="AF237" s="2279"/>
      <c r="AG237" s="2279"/>
      <c r="AH237" s="2279"/>
      <c r="AI237" s="2279"/>
      <c r="AJ237" s="2279"/>
      <c r="AK237" s="2279"/>
      <c r="AL237" s="2279"/>
      <c r="AM237" s="2279"/>
    </row>
    <row r="238" spans="1:39" x14ac:dyDescent="0.2">
      <c r="A238" s="2279"/>
      <c r="B238" s="2279"/>
      <c r="C238" s="2279"/>
      <c r="D238" s="2279"/>
      <c r="E238" s="2279"/>
      <c r="F238" s="2279"/>
      <c r="G238" s="2279"/>
      <c r="H238" s="2279"/>
      <c r="I238" s="2279"/>
      <c r="J238" s="2279"/>
      <c r="K238" s="2279"/>
      <c r="L238" s="2279"/>
      <c r="M238" s="2279"/>
      <c r="N238" s="2279"/>
      <c r="O238" s="2279"/>
      <c r="P238" s="2279"/>
      <c r="Q238" s="2279"/>
      <c r="R238" s="2279"/>
      <c r="S238" s="2279"/>
      <c r="T238" s="2279"/>
      <c r="U238" s="2279"/>
      <c r="V238" s="2279"/>
      <c r="W238" s="2279"/>
      <c r="X238" s="2279"/>
      <c r="Y238" s="2279"/>
      <c r="Z238" s="2279"/>
      <c r="AA238" s="2279"/>
      <c r="AB238" s="2279"/>
      <c r="AC238" s="2279"/>
      <c r="AD238" s="2279"/>
      <c r="AE238" s="2279"/>
      <c r="AF238" s="2279"/>
      <c r="AG238" s="2279"/>
      <c r="AH238" s="2279"/>
      <c r="AI238" s="2279"/>
      <c r="AJ238" s="2279"/>
      <c r="AK238" s="2279"/>
      <c r="AL238" s="2279"/>
      <c r="AM238" s="2279"/>
    </row>
    <row r="239" spans="1:39" x14ac:dyDescent="0.2">
      <c r="A239" s="2279"/>
      <c r="B239" s="2279"/>
      <c r="C239" s="2279"/>
      <c r="D239" s="2279"/>
      <c r="E239" s="2279"/>
      <c r="F239" s="2279"/>
      <c r="G239" s="2279"/>
      <c r="H239" s="2279"/>
      <c r="I239" s="2279"/>
      <c r="J239" s="2279"/>
      <c r="K239" s="2279"/>
      <c r="L239" s="2279"/>
      <c r="M239" s="2279"/>
      <c r="N239" s="2279"/>
      <c r="O239" s="2279"/>
      <c r="P239" s="2279"/>
      <c r="Q239" s="2279"/>
      <c r="R239" s="2279"/>
      <c r="S239" s="2279"/>
      <c r="T239" s="2279"/>
      <c r="U239" s="2279"/>
      <c r="V239" s="2279"/>
      <c r="W239" s="2279"/>
      <c r="X239" s="2279"/>
      <c r="Y239" s="2279"/>
      <c r="Z239" s="2279"/>
      <c r="AA239" s="2279"/>
      <c r="AB239" s="2279"/>
      <c r="AC239" s="2279"/>
      <c r="AD239" s="2279"/>
      <c r="AE239" s="2279"/>
      <c r="AF239" s="2279"/>
      <c r="AG239" s="2279"/>
      <c r="AH239" s="2279"/>
      <c r="AI239" s="2279"/>
      <c r="AJ239" s="2279"/>
      <c r="AK239" s="2279"/>
      <c r="AL239" s="2279"/>
      <c r="AM239" s="2279"/>
    </row>
    <row r="240" spans="1:39" x14ac:dyDescent="0.2">
      <c r="A240" s="2279"/>
      <c r="B240" s="2279"/>
      <c r="C240" s="2279"/>
      <c r="D240" s="2279"/>
      <c r="E240" s="2279"/>
      <c r="F240" s="2279"/>
      <c r="G240" s="2279"/>
      <c r="H240" s="2279"/>
      <c r="I240" s="2279"/>
      <c r="J240" s="2279"/>
      <c r="K240" s="2279"/>
      <c r="L240" s="2279"/>
      <c r="M240" s="2279"/>
      <c r="N240" s="2279"/>
      <c r="O240" s="2279"/>
      <c r="P240" s="2279"/>
      <c r="Q240" s="2279"/>
      <c r="R240" s="2279"/>
      <c r="S240" s="2279"/>
      <c r="T240" s="2279"/>
      <c r="U240" s="2279"/>
      <c r="V240" s="2279"/>
      <c r="W240" s="2279"/>
      <c r="X240" s="2279"/>
      <c r="Y240" s="2279"/>
      <c r="Z240" s="2279"/>
      <c r="AA240" s="2279"/>
      <c r="AB240" s="2279"/>
      <c r="AC240" s="2279"/>
      <c r="AD240" s="2279"/>
      <c r="AE240" s="2279"/>
      <c r="AF240" s="2279"/>
      <c r="AG240" s="2279"/>
      <c r="AH240" s="2279"/>
      <c r="AI240" s="2279"/>
      <c r="AJ240" s="2279"/>
      <c r="AK240" s="2279"/>
      <c r="AL240" s="2279"/>
      <c r="AM240" s="2279"/>
    </row>
    <row r="241" spans="1:39" x14ac:dyDescent="0.2">
      <c r="A241" s="2279"/>
      <c r="B241" s="2279"/>
      <c r="C241" s="2279"/>
      <c r="D241" s="2279"/>
      <c r="E241" s="2279"/>
      <c r="F241" s="2279"/>
      <c r="G241" s="2279"/>
      <c r="H241" s="2279"/>
      <c r="I241" s="2279"/>
      <c r="J241" s="2279"/>
      <c r="K241" s="2279"/>
      <c r="L241" s="2279"/>
      <c r="M241" s="2279"/>
      <c r="N241" s="2279"/>
      <c r="O241" s="2279"/>
      <c r="P241" s="2279"/>
      <c r="Q241" s="2279"/>
      <c r="R241" s="2279"/>
      <c r="S241" s="2279"/>
      <c r="T241" s="2279"/>
      <c r="U241" s="2279"/>
      <c r="V241" s="2279"/>
      <c r="W241" s="2279"/>
      <c r="X241" s="2279"/>
      <c r="Y241" s="2279"/>
      <c r="Z241" s="2279"/>
      <c r="AA241" s="2279"/>
      <c r="AB241" s="2279"/>
      <c r="AC241" s="2279"/>
      <c r="AD241" s="2279"/>
      <c r="AE241" s="2279"/>
      <c r="AF241" s="2279"/>
      <c r="AG241" s="2279"/>
      <c r="AH241" s="2279"/>
      <c r="AI241" s="2279"/>
      <c r="AJ241" s="2279"/>
      <c r="AK241" s="2279"/>
      <c r="AL241" s="2279"/>
      <c r="AM241" s="2279"/>
    </row>
    <row r="242" spans="1:39" ht="20.25" x14ac:dyDescent="0.2">
      <c r="A242" s="2856" t="s">
        <v>1343</v>
      </c>
      <c r="B242" s="2856"/>
      <c r="C242" s="2856"/>
      <c r="D242" s="2856"/>
      <c r="E242" s="2856"/>
      <c r="F242" s="2856"/>
      <c r="G242" s="2856"/>
      <c r="H242" s="2856"/>
      <c r="I242" s="2856"/>
      <c r="J242" s="2856"/>
      <c r="K242" s="2856"/>
      <c r="L242" s="2856"/>
      <c r="M242" s="2856"/>
      <c r="N242" s="2856"/>
      <c r="O242" s="2856"/>
      <c r="P242" s="2856"/>
      <c r="Q242" s="2856"/>
      <c r="R242" s="2856"/>
      <c r="S242" s="2856"/>
      <c r="T242" s="2856"/>
      <c r="U242" s="2856"/>
      <c r="V242" s="2856"/>
      <c r="W242" s="2856"/>
      <c r="X242" s="2856"/>
      <c r="Y242" s="2856"/>
      <c r="Z242" s="2856"/>
      <c r="AA242" s="2856"/>
      <c r="AB242" s="2856"/>
      <c r="AC242" s="2856"/>
      <c r="AD242" s="2856"/>
      <c r="AE242" s="2856"/>
      <c r="AF242" s="2856"/>
      <c r="AG242" s="2279"/>
      <c r="AH242" s="2279"/>
      <c r="AI242" s="2279"/>
      <c r="AJ242" s="2279"/>
      <c r="AK242" s="2279"/>
      <c r="AL242" s="2279"/>
      <c r="AM242" s="2279"/>
    </row>
    <row r="243" spans="1:39" ht="13.5" thickBot="1" x14ac:dyDescent="0.25">
      <c r="A243" s="2846" t="s">
        <v>765</v>
      </c>
      <c r="B243" s="2846"/>
      <c r="C243" s="2846"/>
      <c r="D243" s="2846"/>
      <c r="E243" s="2846"/>
      <c r="F243" s="2846"/>
      <c r="G243" s="2846"/>
      <c r="H243" s="2846"/>
      <c r="I243" s="2846"/>
      <c r="J243" s="2846"/>
      <c r="K243" s="2846"/>
      <c r="L243" s="2846"/>
      <c r="M243" s="2846"/>
      <c r="N243" s="2846"/>
      <c r="O243" s="2846"/>
      <c r="P243" s="2846"/>
      <c r="Q243" s="2846"/>
      <c r="R243" s="2846"/>
      <c r="S243" s="2846"/>
      <c r="T243" s="2846"/>
      <c r="U243" s="2846"/>
      <c r="V243" s="2846"/>
      <c r="W243" s="2846"/>
      <c r="X243" s="2846"/>
      <c r="Y243" s="2846"/>
      <c r="Z243" s="2846"/>
      <c r="AA243" s="2846"/>
      <c r="AB243" s="2846"/>
      <c r="AC243" s="2846"/>
      <c r="AD243" s="2846"/>
      <c r="AE243" s="2846"/>
      <c r="AF243" s="2846"/>
      <c r="AG243" s="2279"/>
      <c r="AH243" s="2279"/>
      <c r="AI243" s="2279"/>
      <c r="AJ243" s="2279"/>
      <c r="AK243" s="2279"/>
      <c r="AL243" s="2279"/>
      <c r="AM243" s="2279"/>
    </row>
    <row r="244" spans="1:39" ht="14.25" thickTop="1" thickBot="1" x14ac:dyDescent="0.25">
      <c r="A244" s="2847" t="s">
        <v>658</v>
      </c>
      <c r="B244" s="2847"/>
      <c r="C244" s="2847"/>
      <c r="D244" s="2847"/>
      <c r="E244" s="2847"/>
      <c r="F244" s="2847"/>
      <c r="G244" s="2847"/>
      <c r="H244" s="2847"/>
      <c r="I244" s="2847"/>
      <c r="J244" s="2847"/>
      <c r="K244" s="2848" t="s">
        <v>766</v>
      </c>
      <c r="L244" s="2848"/>
      <c r="M244" s="2848"/>
      <c r="N244" s="2848"/>
      <c r="O244" s="2848" t="s">
        <v>767</v>
      </c>
      <c r="P244" s="2848"/>
      <c r="Q244" s="2848"/>
      <c r="R244" s="2848"/>
      <c r="S244" s="2848"/>
      <c r="T244" s="2848"/>
      <c r="U244" s="2848" t="s">
        <v>768</v>
      </c>
      <c r="V244" s="2848"/>
      <c r="W244" s="2848"/>
      <c r="X244" s="2848"/>
      <c r="Y244" s="2848"/>
      <c r="Z244" s="2848"/>
      <c r="AA244" s="2849" t="s">
        <v>769</v>
      </c>
      <c r="AB244" s="2849"/>
      <c r="AC244" s="2849"/>
      <c r="AD244" s="2849"/>
      <c r="AE244" s="2849"/>
      <c r="AF244" s="2849"/>
      <c r="AG244" s="2279"/>
      <c r="AH244" s="2279"/>
      <c r="AI244" s="2279"/>
      <c r="AJ244" s="2279"/>
      <c r="AK244" s="2279"/>
      <c r="AL244" s="2279"/>
      <c r="AM244" s="2279"/>
    </row>
    <row r="245" spans="1:39" ht="13.5" thickTop="1" x14ac:dyDescent="0.2">
      <c r="A245" s="2853" t="s">
        <v>770</v>
      </c>
      <c r="B245" s="2853"/>
      <c r="C245" s="2853"/>
      <c r="D245" s="2853"/>
      <c r="E245" s="2853"/>
      <c r="F245" s="2853"/>
      <c r="G245" s="2853"/>
      <c r="H245" s="2853"/>
      <c r="I245" s="2853"/>
      <c r="J245" s="2853"/>
      <c r="K245" s="2854" t="s">
        <v>771</v>
      </c>
      <c r="L245" s="2854"/>
      <c r="M245" s="2854"/>
      <c r="N245" s="2854"/>
      <c r="O245" s="2854" t="s">
        <v>772</v>
      </c>
      <c r="P245" s="2854"/>
      <c r="Q245" s="2854"/>
      <c r="R245" s="2854"/>
      <c r="S245" s="2854"/>
      <c r="T245" s="2854"/>
      <c r="U245" s="2854" t="s">
        <v>773</v>
      </c>
      <c r="V245" s="2854"/>
      <c r="W245" s="2854"/>
      <c r="X245" s="2854"/>
      <c r="Y245" s="2854"/>
      <c r="Z245" s="2854"/>
      <c r="AA245" s="2855" t="s">
        <v>774</v>
      </c>
      <c r="AB245" s="2855"/>
      <c r="AC245" s="2855"/>
      <c r="AD245" s="2855"/>
      <c r="AE245" s="2855"/>
      <c r="AF245" s="2855"/>
      <c r="AG245" s="2279"/>
      <c r="AH245" s="2279"/>
      <c r="AI245" s="2279"/>
      <c r="AJ245" s="2279"/>
      <c r="AK245" s="2279"/>
      <c r="AL245" s="2279"/>
      <c r="AM245" s="2279"/>
    </row>
    <row r="246" spans="1:39" ht="13.5" customHeight="1" thickBot="1" x14ac:dyDescent="0.25">
      <c r="A246" s="2850" t="s">
        <v>775</v>
      </c>
      <c r="B246" s="2850"/>
      <c r="C246" s="2850"/>
      <c r="D246" s="2850"/>
      <c r="E246" s="2850"/>
      <c r="F246" s="2850"/>
      <c r="G246" s="2850"/>
      <c r="H246" s="2850"/>
      <c r="I246" s="2850"/>
      <c r="J246" s="2850"/>
      <c r="K246" s="2851" t="s">
        <v>303</v>
      </c>
      <c r="L246" s="2851"/>
      <c r="M246" s="2851"/>
      <c r="N246" s="2851"/>
      <c r="O246" s="2851" t="s">
        <v>303</v>
      </c>
      <c r="P246" s="2851"/>
      <c r="Q246" s="2851"/>
      <c r="R246" s="2851"/>
      <c r="S246" s="2851"/>
      <c r="T246" s="2851"/>
      <c r="U246" s="2851" t="s">
        <v>303</v>
      </c>
      <c r="V246" s="2851"/>
      <c r="W246" s="2851"/>
      <c r="X246" s="2851"/>
      <c r="Y246" s="2851"/>
      <c r="Z246" s="2851"/>
      <c r="AA246" s="2852" t="s">
        <v>303</v>
      </c>
      <c r="AB246" s="2852"/>
      <c r="AC246" s="2852"/>
      <c r="AD246" s="2852"/>
      <c r="AE246" s="2852"/>
      <c r="AF246" s="2852"/>
      <c r="AG246" s="2279"/>
      <c r="AH246" s="2279"/>
      <c r="AI246" s="2279"/>
      <c r="AJ246" s="2279"/>
      <c r="AK246" s="2279"/>
      <c r="AL246" s="2279"/>
      <c r="AM246" s="2279"/>
    </row>
    <row r="247" spans="1:39" ht="14.25" customHeight="1" thickTop="1" thickBot="1" x14ac:dyDescent="0.25">
      <c r="A247" s="2850" t="s">
        <v>776</v>
      </c>
      <c r="B247" s="2850"/>
      <c r="C247" s="2850"/>
      <c r="D247" s="2850"/>
      <c r="E247" s="2850"/>
      <c r="F247" s="2850"/>
      <c r="G247" s="2850"/>
      <c r="H247" s="2850"/>
      <c r="I247" s="2850"/>
      <c r="J247" s="2850"/>
      <c r="K247" s="2851" t="s">
        <v>777</v>
      </c>
      <c r="L247" s="2851"/>
      <c r="M247" s="2851"/>
      <c r="N247" s="2851"/>
      <c r="O247" s="2851" t="s">
        <v>983</v>
      </c>
      <c r="P247" s="2851"/>
      <c r="Q247" s="2851"/>
      <c r="R247" s="2851"/>
      <c r="S247" s="2851"/>
      <c r="T247" s="2851"/>
      <c r="U247" s="2851" t="s">
        <v>1315</v>
      </c>
      <c r="V247" s="2851"/>
      <c r="W247" s="2851"/>
      <c r="X247" s="2851"/>
      <c r="Y247" s="2851"/>
      <c r="Z247" s="2851"/>
      <c r="AA247" s="2852" t="s">
        <v>1316</v>
      </c>
      <c r="AB247" s="2852"/>
      <c r="AC247" s="2852"/>
      <c r="AD247" s="2852"/>
      <c r="AE247" s="2852"/>
      <c r="AF247" s="2852"/>
      <c r="AG247" s="2279"/>
      <c r="AH247" s="2279"/>
      <c r="AI247" s="2279"/>
      <c r="AJ247" s="2279"/>
      <c r="AK247" s="2279"/>
      <c r="AL247" s="2279"/>
      <c r="AM247" s="2279"/>
    </row>
    <row r="248" spans="1:39" ht="14.25" customHeight="1" thickTop="1" thickBot="1" x14ac:dyDescent="0.25">
      <c r="A248" s="2850" t="s">
        <v>779</v>
      </c>
      <c r="B248" s="2850"/>
      <c r="C248" s="2850"/>
      <c r="D248" s="2850"/>
      <c r="E248" s="2850"/>
      <c r="F248" s="2850"/>
      <c r="G248" s="2850"/>
      <c r="H248" s="2850"/>
      <c r="I248" s="2850"/>
      <c r="J248" s="2850"/>
      <c r="K248" s="2851" t="s">
        <v>780</v>
      </c>
      <c r="L248" s="2851"/>
      <c r="M248" s="2851"/>
      <c r="N248" s="2851"/>
      <c r="O248" s="2851" t="s">
        <v>786</v>
      </c>
      <c r="P248" s="2851"/>
      <c r="Q248" s="2851"/>
      <c r="R248" s="2851"/>
      <c r="S248" s="2851"/>
      <c r="T248" s="2851"/>
      <c r="U248" s="2851" t="s">
        <v>786</v>
      </c>
      <c r="V248" s="2851"/>
      <c r="W248" s="2851"/>
      <c r="X248" s="2851"/>
      <c r="Y248" s="2851"/>
      <c r="Z248" s="2851"/>
      <c r="AA248" s="2852" t="s">
        <v>786</v>
      </c>
      <c r="AB248" s="2852"/>
      <c r="AC248" s="2852"/>
      <c r="AD248" s="2852"/>
      <c r="AE248" s="2852"/>
      <c r="AF248" s="2852"/>
      <c r="AG248" s="2279"/>
      <c r="AH248" s="2279"/>
      <c r="AI248" s="2279"/>
      <c r="AJ248" s="2279"/>
      <c r="AK248" s="2279"/>
      <c r="AL248" s="2279"/>
      <c r="AM248" s="2279"/>
    </row>
    <row r="249" spans="1:39" ht="14.25" customHeight="1" thickTop="1" thickBot="1" x14ac:dyDescent="0.25">
      <c r="A249" s="2850" t="s">
        <v>782</v>
      </c>
      <c r="B249" s="2850"/>
      <c r="C249" s="2850"/>
      <c r="D249" s="2850"/>
      <c r="E249" s="2850"/>
      <c r="F249" s="2850"/>
      <c r="G249" s="2850"/>
      <c r="H249" s="2850"/>
      <c r="I249" s="2850"/>
      <c r="J249" s="2850"/>
      <c r="K249" s="2851" t="s">
        <v>783</v>
      </c>
      <c r="L249" s="2851"/>
      <c r="M249" s="2851"/>
      <c r="N249" s="2851"/>
      <c r="O249" s="2851" t="s">
        <v>786</v>
      </c>
      <c r="P249" s="2851"/>
      <c r="Q249" s="2851"/>
      <c r="R249" s="2851"/>
      <c r="S249" s="2851"/>
      <c r="T249" s="2851"/>
      <c r="U249" s="2851" t="s">
        <v>786</v>
      </c>
      <c r="V249" s="2851"/>
      <c r="W249" s="2851"/>
      <c r="X249" s="2851"/>
      <c r="Y249" s="2851"/>
      <c r="Z249" s="2851"/>
      <c r="AA249" s="2852" t="s">
        <v>786</v>
      </c>
      <c r="AB249" s="2852"/>
      <c r="AC249" s="2852"/>
      <c r="AD249" s="2852"/>
      <c r="AE249" s="2852"/>
      <c r="AF249" s="2852"/>
      <c r="AG249" s="2279"/>
      <c r="AH249" s="2279"/>
      <c r="AI249" s="2279"/>
      <c r="AJ249" s="2279"/>
      <c r="AK249" s="2279"/>
      <c r="AL249" s="2279"/>
      <c r="AM249" s="2279"/>
    </row>
    <row r="250" spans="1:39" ht="14.25" customHeight="1" thickTop="1" thickBot="1" x14ac:dyDescent="0.25">
      <c r="A250" s="2850" t="s">
        <v>784</v>
      </c>
      <c r="B250" s="2850"/>
      <c r="C250" s="2850"/>
      <c r="D250" s="2850"/>
      <c r="E250" s="2850"/>
      <c r="F250" s="2850"/>
      <c r="G250" s="2850"/>
      <c r="H250" s="2850"/>
      <c r="I250" s="2850"/>
      <c r="J250" s="2850"/>
      <c r="K250" s="2851" t="s">
        <v>785</v>
      </c>
      <c r="L250" s="2851"/>
      <c r="M250" s="2851"/>
      <c r="N250" s="2851"/>
      <c r="O250" s="2851" t="s">
        <v>786</v>
      </c>
      <c r="P250" s="2851"/>
      <c r="Q250" s="2851"/>
      <c r="R250" s="2851"/>
      <c r="S250" s="2851"/>
      <c r="T250" s="2851"/>
      <c r="U250" s="2851" t="s">
        <v>786</v>
      </c>
      <c r="V250" s="2851"/>
      <c r="W250" s="2851"/>
      <c r="X250" s="2851"/>
      <c r="Y250" s="2851"/>
      <c r="Z250" s="2851"/>
      <c r="AA250" s="2852" t="s">
        <v>786</v>
      </c>
      <c r="AB250" s="2852"/>
      <c r="AC250" s="2852"/>
      <c r="AD250" s="2852"/>
      <c r="AE250" s="2852"/>
      <c r="AF250" s="2852"/>
      <c r="AG250" s="2279"/>
      <c r="AH250" s="2279"/>
      <c r="AI250" s="2279"/>
      <c r="AJ250" s="2279"/>
      <c r="AK250" s="2279"/>
      <c r="AL250" s="2279"/>
      <c r="AM250" s="2279"/>
    </row>
    <row r="251" spans="1:39" ht="14.25" customHeight="1" thickTop="1" thickBot="1" x14ac:dyDescent="0.25">
      <c r="A251" s="2850" t="s">
        <v>787</v>
      </c>
      <c r="B251" s="2850"/>
      <c r="C251" s="2850"/>
      <c r="D251" s="2850"/>
      <c r="E251" s="2850"/>
      <c r="F251" s="2850"/>
      <c r="G251" s="2850"/>
      <c r="H251" s="2850"/>
      <c r="I251" s="2850"/>
      <c r="J251" s="2850"/>
      <c r="K251" s="2851" t="s">
        <v>788</v>
      </c>
      <c r="L251" s="2851"/>
      <c r="M251" s="2851"/>
      <c r="N251" s="2851"/>
      <c r="O251" s="2851" t="s">
        <v>786</v>
      </c>
      <c r="P251" s="2851"/>
      <c r="Q251" s="2851"/>
      <c r="R251" s="2851"/>
      <c r="S251" s="2851"/>
      <c r="T251" s="2851"/>
      <c r="U251" s="2851" t="s">
        <v>786</v>
      </c>
      <c r="V251" s="2851"/>
      <c r="W251" s="2851"/>
      <c r="X251" s="2851"/>
      <c r="Y251" s="2851"/>
      <c r="Z251" s="2851"/>
      <c r="AA251" s="2852" t="s">
        <v>786</v>
      </c>
      <c r="AB251" s="2852"/>
      <c r="AC251" s="2852"/>
      <c r="AD251" s="2852"/>
      <c r="AE251" s="2852"/>
      <c r="AF251" s="2852"/>
      <c r="AG251" s="2279"/>
      <c r="AH251" s="2279"/>
      <c r="AI251" s="2279"/>
      <c r="AJ251" s="2279"/>
      <c r="AK251" s="2279"/>
      <c r="AL251" s="2279"/>
      <c r="AM251" s="2279"/>
    </row>
    <row r="252" spans="1:39" ht="14.25" customHeight="1" thickTop="1" thickBot="1" x14ac:dyDescent="0.25">
      <c r="A252" s="2850" t="s">
        <v>789</v>
      </c>
      <c r="B252" s="2850"/>
      <c r="C252" s="2850"/>
      <c r="D252" s="2850"/>
      <c r="E252" s="2850"/>
      <c r="F252" s="2850"/>
      <c r="G252" s="2850"/>
      <c r="H252" s="2850"/>
      <c r="I252" s="2850"/>
      <c r="J252" s="2850"/>
      <c r="K252" s="2851" t="s">
        <v>790</v>
      </c>
      <c r="L252" s="2851"/>
      <c r="M252" s="2851"/>
      <c r="N252" s="2851"/>
      <c r="O252" s="2851" t="s">
        <v>786</v>
      </c>
      <c r="P252" s="2851"/>
      <c r="Q252" s="2851"/>
      <c r="R252" s="2851"/>
      <c r="S252" s="2851"/>
      <c r="T252" s="2851"/>
      <c r="U252" s="2851" t="s">
        <v>786</v>
      </c>
      <c r="V252" s="2851"/>
      <c r="W252" s="2851"/>
      <c r="X252" s="2851"/>
      <c r="Y252" s="2851"/>
      <c r="Z252" s="2851"/>
      <c r="AA252" s="2852" t="s">
        <v>786</v>
      </c>
      <c r="AB252" s="2852"/>
      <c r="AC252" s="2852"/>
      <c r="AD252" s="2852"/>
      <c r="AE252" s="2852"/>
      <c r="AF252" s="2852"/>
      <c r="AG252" s="2279"/>
      <c r="AH252" s="2279"/>
      <c r="AI252" s="2279"/>
      <c r="AJ252" s="2279"/>
      <c r="AK252" s="2279"/>
      <c r="AL252" s="2279"/>
      <c r="AM252" s="2279"/>
    </row>
    <row r="253" spans="1:39" ht="14.25" customHeight="1" thickTop="1" thickBot="1" x14ac:dyDescent="0.25">
      <c r="A253" s="2850" t="s">
        <v>791</v>
      </c>
      <c r="B253" s="2850"/>
      <c r="C253" s="2850"/>
      <c r="D253" s="2850"/>
      <c r="E253" s="2850"/>
      <c r="F253" s="2850"/>
      <c r="G253" s="2850"/>
      <c r="H253" s="2850"/>
      <c r="I253" s="2850"/>
      <c r="J253" s="2850"/>
      <c r="K253" s="2851" t="s">
        <v>792</v>
      </c>
      <c r="L253" s="2851"/>
      <c r="M253" s="2851"/>
      <c r="N253" s="2851"/>
      <c r="O253" s="2851" t="s">
        <v>786</v>
      </c>
      <c r="P253" s="2851"/>
      <c r="Q253" s="2851"/>
      <c r="R253" s="2851"/>
      <c r="S253" s="2851"/>
      <c r="T253" s="2851"/>
      <c r="U253" s="2851" t="s">
        <v>786</v>
      </c>
      <c r="V253" s="2851"/>
      <c r="W253" s="2851"/>
      <c r="X253" s="2851"/>
      <c r="Y253" s="2851"/>
      <c r="Z253" s="2851"/>
      <c r="AA253" s="2852" t="s">
        <v>786</v>
      </c>
      <c r="AB253" s="2852"/>
      <c r="AC253" s="2852"/>
      <c r="AD253" s="2852"/>
      <c r="AE253" s="2852"/>
      <c r="AF253" s="2852"/>
      <c r="AG253" s="2279"/>
      <c r="AH253" s="2279"/>
      <c r="AI253" s="2279"/>
      <c r="AJ253" s="2279"/>
      <c r="AK253" s="2279"/>
      <c r="AL253" s="2279"/>
      <c r="AM253" s="2279"/>
    </row>
    <row r="254" spans="1:39" ht="14.25" customHeight="1" thickTop="1" thickBot="1" x14ac:dyDescent="0.25">
      <c r="A254" s="2850" t="s">
        <v>793</v>
      </c>
      <c r="B254" s="2850"/>
      <c r="C254" s="2850"/>
      <c r="D254" s="2850"/>
      <c r="E254" s="2850"/>
      <c r="F254" s="2850"/>
      <c r="G254" s="2850"/>
      <c r="H254" s="2850"/>
      <c r="I254" s="2850"/>
      <c r="J254" s="2850"/>
      <c r="K254" s="2851" t="s">
        <v>794</v>
      </c>
      <c r="L254" s="2851"/>
      <c r="M254" s="2851"/>
      <c r="N254" s="2851"/>
      <c r="O254" s="2851" t="s">
        <v>786</v>
      </c>
      <c r="P254" s="2851"/>
      <c r="Q254" s="2851"/>
      <c r="R254" s="2851"/>
      <c r="S254" s="2851"/>
      <c r="T254" s="2851"/>
      <c r="U254" s="2851" t="s">
        <v>786</v>
      </c>
      <c r="V254" s="2851"/>
      <c r="W254" s="2851"/>
      <c r="X254" s="2851"/>
      <c r="Y254" s="2851"/>
      <c r="Z254" s="2851"/>
      <c r="AA254" s="2852" t="s">
        <v>786</v>
      </c>
      <c r="AB254" s="2852"/>
      <c r="AC254" s="2852"/>
      <c r="AD254" s="2852"/>
      <c r="AE254" s="2852"/>
      <c r="AF254" s="2852"/>
      <c r="AG254" s="2279"/>
      <c r="AH254" s="2279"/>
      <c r="AI254" s="2279"/>
      <c r="AJ254" s="2279"/>
      <c r="AK254" s="2279"/>
      <c r="AL254" s="2279"/>
      <c r="AM254" s="2279"/>
    </row>
    <row r="255" spans="1:39" ht="14.25" customHeight="1" thickTop="1" thickBot="1" x14ac:dyDescent="0.25">
      <c r="A255" s="2850" t="s">
        <v>784</v>
      </c>
      <c r="B255" s="2850"/>
      <c r="C255" s="2850"/>
      <c r="D255" s="2850"/>
      <c r="E255" s="2850"/>
      <c r="F255" s="2850"/>
      <c r="G255" s="2850"/>
      <c r="H255" s="2850"/>
      <c r="I255" s="2850"/>
      <c r="J255" s="2850"/>
      <c r="K255" s="2851" t="s">
        <v>795</v>
      </c>
      <c r="L255" s="2851"/>
      <c r="M255" s="2851"/>
      <c r="N255" s="2851"/>
      <c r="O255" s="2851" t="s">
        <v>786</v>
      </c>
      <c r="P255" s="2851"/>
      <c r="Q255" s="2851"/>
      <c r="R255" s="2851"/>
      <c r="S255" s="2851"/>
      <c r="T255" s="2851"/>
      <c r="U255" s="2851" t="s">
        <v>786</v>
      </c>
      <c r="V255" s="2851"/>
      <c r="W255" s="2851"/>
      <c r="X255" s="2851"/>
      <c r="Y255" s="2851"/>
      <c r="Z255" s="2851"/>
      <c r="AA255" s="2852" t="s">
        <v>786</v>
      </c>
      <c r="AB255" s="2852"/>
      <c r="AC255" s="2852"/>
      <c r="AD255" s="2852"/>
      <c r="AE255" s="2852"/>
      <c r="AF255" s="2852"/>
      <c r="AG255" s="2279"/>
      <c r="AH255" s="2279"/>
      <c r="AI255" s="2279"/>
      <c r="AJ255" s="2279"/>
      <c r="AK255" s="2279"/>
      <c r="AL255" s="2279"/>
      <c r="AM255" s="2279"/>
    </row>
    <row r="256" spans="1:39" ht="14.25" customHeight="1" thickTop="1" thickBot="1" x14ac:dyDescent="0.25">
      <c r="A256" s="2850" t="s">
        <v>787</v>
      </c>
      <c r="B256" s="2850"/>
      <c r="C256" s="2850"/>
      <c r="D256" s="2850"/>
      <c r="E256" s="2850"/>
      <c r="F256" s="2850"/>
      <c r="G256" s="2850"/>
      <c r="H256" s="2850"/>
      <c r="I256" s="2850"/>
      <c r="J256" s="2850"/>
      <c r="K256" s="2851" t="s">
        <v>796</v>
      </c>
      <c r="L256" s="2851"/>
      <c r="M256" s="2851"/>
      <c r="N256" s="2851"/>
      <c r="O256" s="2851" t="s">
        <v>786</v>
      </c>
      <c r="P256" s="2851"/>
      <c r="Q256" s="2851"/>
      <c r="R256" s="2851"/>
      <c r="S256" s="2851"/>
      <c r="T256" s="2851"/>
      <c r="U256" s="2851" t="s">
        <v>786</v>
      </c>
      <c r="V256" s="2851"/>
      <c r="W256" s="2851"/>
      <c r="X256" s="2851"/>
      <c r="Y256" s="2851"/>
      <c r="Z256" s="2851"/>
      <c r="AA256" s="2852" t="s">
        <v>786</v>
      </c>
      <c r="AB256" s="2852"/>
      <c r="AC256" s="2852"/>
      <c r="AD256" s="2852"/>
      <c r="AE256" s="2852"/>
      <c r="AF256" s="2852"/>
      <c r="AG256" s="2279"/>
      <c r="AH256" s="2279"/>
      <c r="AI256" s="2279"/>
      <c r="AJ256" s="2279"/>
      <c r="AK256" s="2279"/>
      <c r="AL256" s="2279"/>
      <c r="AM256" s="2279"/>
    </row>
    <row r="257" spans="1:39" ht="14.25" customHeight="1" thickTop="1" thickBot="1" x14ac:dyDescent="0.25">
      <c r="A257" s="2850" t="s">
        <v>789</v>
      </c>
      <c r="B257" s="2850"/>
      <c r="C257" s="2850"/>
      <c r="D257" s="2850"/>
      <c r="E257" s="2850"/>
      <c r="F257" s="2850"/>
      <c r="G257" s="2850"/>
      <c r="H257" s="2850"/>
      <c r="I257" s="2850"/>
      <c r="J257" s="2850"/>
      <c r="K257" s="2851" t="s">
        <v>797</v>
      </c>
      <c r="L257" s="2851"/>
      <c r="M257" s="2851"/>
      <c r="N257" s="2851"/>
      <c r="O257" s="2851" t="s">
        <v>786</v>
      </c>
      <c r="P257" s="2851"/>
      <c r="Q257" s="2851"/>
      <c r="R257" s="2851"/>
      <c r="S257" s="2851"/>
      <c r="T257" s="2851"/>
      <c r="U257" s="2851" t="s">
        <v>786</v>
      </c>
      <c r="V257" s="2851"/>
      <c r="W257" s="2851"/>
      <c r="X257" s="2851"/>
      <c r="Y257" s="2851"/>
      <c r="Z257" s="2851"/>
      <c r="AA257" s="2852" t="s">
        <v>786</v>
      </c>
      <c r="AB257" s="2852"/>
      <c r="AC257" s="2852"/>
      <c r="AD257" s="2852"/>
      <c r="AE257" s="2852"/>
      <c r="AF257" s="2852"/>
      <c r="AG257" s="2279"/>
      <c r="AH257" s="2279"/>
      <c r="AI257" s="2279"/>
      <c r="AJ257" s="2279"/>
      <c r="AK257" s="2279"/>
      <c r="AL257" s="2279"/>
      <c r="AM257" s="2279"/>
    </row>
    <row r="258" spans="1:39" ht="14.25" customHeight="1" thickTop="1" thickBot="1" x14ac:dyDescent="0.25">
      <c r="A258" s="2850" t="s">
        <v>791</v>
      </c>
      <c r="B258" s="2850"/>
      <c r="C258" s="2850"/>
      <c r="D258" s="2850"/>
      <c r="E258" s="2850"/>
      <c r="F258" s="2850"/>
      <c r="G258" s="2850"/>
      <c r="H258" s="2850"/>
      <c r="I258" s="2850"/>
      <c r="J258" s="2850"/>
      <c r="K258" s="2851" t="s">
        <v>798</v>
      </c>
      <c r="L258" s="2851"/>
      <c r="M258" s="2851"/>
      <c r="N258" s="2851"/>
      <c r="O258" s="2851" t="s">
        <v>786</v>
      </c>
      <c r="P258" s="2851"/>
      <c r="Q258" s="2851"/>
      <c r="R258" s="2851"/>
      <c r="S258" s="2851"/>
      <c r="T258" s="2851"/>
      <c r="U258" s="2851" t="s">
        <v>786</v>
      </c>
      <c r="V258" s="2851"/>
      <c r="W258" s="2851"/>
      <c r="X258" s="2851"/>
      <c r="Y258" s="2851"/>
      <c r="Z258" s="2851"/>
      <c r="AA258" s="2852" t="s">
        <v>786</v>
      </c>
      <c r="AB258" s="2852"/>
      <c r="AC258" s="2852"/>
      <c r="AD258" s="2852"/>
      <c r="AE258" s="2852"/>
      <c r="AF258" s="2852"/>
      <c r="AG258" s="2279"/>
      <c r="AH258" s="2279"/>
      <c r="AI258" s="2279"/>
      <c r="AJ258" s="2279"/>
      <c r="AK258" s="2279"/>
      <c r="AL258" s="2279"/>
      <c r="AM258" s="2279"/>
    </row>
    <row r="259" spans="1:39" ht="14.25" customHeight="1" thickTop="1" thickBot="1" x14ac:dyDescent="0.25">
      <c r="A259" s="2850" t="s">
        <v>799</v>
      </c>
      <c r="B259" s="2850"/>
      <c r="C259" s="2850"/>
      <c r="D259" s="2850"/>
      <c r="E259" s="2850"/>
      <c r="F259" s="2850"/>
      <c r="G259" s="2850"/>
      <c r="H259" s="2850"/>
      <c r="I259" s="2850"/>
      <c r="J259" s="2850"/>
      <c r="K259" s="2851" t="s">
        <v>800</v>
      </c>
      <c r="L259" s="2851"/>
      <c r="M259" s="2851"/>
      <c r="N259" s="2851"/>
      <c r="O259" s="2851" t="s">
        <v>786</v>
      </c>
      <c r="P259" s="2851"/>
      <c r="Q259" s="2851"/>
      <c r="R259" s="2851"/>
      <c r="S259" s="2851"/>
      <c r="T259" s="2851"/>
      <c r="U259" s="2851" t="s">
        <v>786</v>
      </c>
      <c r="V259" s="2851"/>
      <c r="W259" s="2851"/>
      <c r="X259" s="2851"/>
      <c r="Y259" s="2851"/>
      <c r="Z259" s="2851"/>
      <c r="AA259" s="2852" t="s">
        <v>786</v>
      </c>
      <c r="AB259" s="2852"/>
      <c r="AC259" s="2852"/>
      <c r="AD259" s="2852"/>
      <c r="AE259" s="2852"/>
      <c r="AF259" s="2852"/>
      <c r="AG259" s="2279"/>
      <c r="AH259" s="2279"/>
      <c r="AI259" s="2279"/>
      <c r="AJ259" s="2279"/>
      <c r="AK259" s="2279"/>
      <c r="AL259" s="2279"/>
      <c r="AM259" s="2279"/>
    </row>
    <row r="260" spans="1:39" ht="14.25" customHeight="1" thickTop="1" thickBot="1" x14ac:dyDescent="0.25">
      <c r="A260" s="2850" t="s">
        <v>784</v>
      </c>
      <c r="B260" s="2850"/>
      <c r="C260" s="2850"/>
      <c r="D260" s="2850"/>
      <c r="E260" s="2850"/>
      <c r="F260" s="2850"/>
      <c r="G260" s="2850"/>
      <c r="H260" s="2850"/>
      <c r="I260" s="2850"/>
      <c r="J260" s="2850"/>
      <c r="K260" s="2851" t="s">
        <v>801</v>
      </c>
      <c r="L260" s="2851"/>
      <c r="M260" s="2851"/>
      <c r="N260" s="2851"/>
      <c r="O260" s="2851" t="s">
        <v>786</v>
      </c>
      <c r="P260" s="2851"/>
      <c r="Q260" s="2851"/>
      <c r="R260" s="2851"/>
      <c r="S260" s="2851"/>
      <c r="T260" s="2851"/>
      <c r="U260" s="2851" t="s">
        <v>786</v>
      </c>
      <c r="V260" s="2851"/>
      <c r="W260" s="2851"/>
      <c r="X260" s="2851"/>
      <c r="Y260" s="2851"/>
      <c r="Z260" s="2851"/>
      <c r="AA260" s="2852" t="s">
        <v>786</v>
      </c>
      <c r="AB260" s="2852"/>
      <c r="AC260" s="2852"/>
      <c r="AD260" s="2852"/>
      <c r="AE260" s="2852"/>
      <c r="AF260" s="2852"/>
      <c r="AG260" s="2279"/>
      <c r="AH260" s="2279"/>
      <c r="AI260" s="2279"/>
      <c r="AJ260" s="2279"/>
      <c r="AK260" s="2279"/>
      <c r="AL260" s="2279"/>
      <c r="AM260" s="2279"/>
    </row>
    <row r="261" spans="1:39" ht="14.25" customHeight="1" thickTop="1" thickBot="1" x14ac:dyDescent="0.25">
      <c r="A261" s="2850" t="s">
        <v>787</v>
      </c>
      <c r="B261" s="2850"/>
      <c r="C261" s="2850"/>
      <c r="D261" s="2850"/>
      <c r="E261" s="2850"/>
      <c r="F261" s="2850"/>
      <c r="G261" s="2850"/>
      <c r="H261" s="2850"/>
      <c r="I261" s="2850"/>
      <c r="J261" s="2850"/>
      <c r="K261" s="2851" t="s">
        <v>802</v>
      </c>
      <c r="L261" s="2851"/>
      <c r="M261" s="2851"/>
      <c r="N261" s="2851"/>
      <c r="O261" s="2851" t="s">
        <v>786</v>
      </c>
      <c r="P261" s="2851"/>
      <c r="Q261" s="2851"/>
      <c r="R261" s="2851"/>
      <c r="S261" s="2851"/>
      <c r="T261" s="2851"/>
      <c r="U261" s="2851" t="s">
        <v>786</v>
      </c>
      <c r="V261" s="2851"/>
      <c r="W261" s="2851"/>
      <c r="X261" s="2851"/>
      <c r="Y261" s="2851"/>
      <c r="Z261" s="2851"/>
      <c r="AA261" s="2852" t="s">
        <v>786</v>
      </c>
      <c r="AB261" s="2852"/>
      <c r="AC261" s="2852"/>
      <c r="AD261" s="2852"/>
      <c r="AE261" s="2852"/>
      <c r="AF261" s="2852"/>
      <c r="AG261" s="2279"/>
      <c r="AH261" s="2279"/>
      <c r="AI261" s="2279"/>
      <c r="AJ261" s="2279"/>
      <c r="AK261" s="2279"/>
      <c r="AL261" s="2279"/>
      <c r="AM261" s="2279"/>
    </row>
    <row r="262" spans="1:39" ht="14.25" customHeight="1" thickTop="1" thickBot="1" x14ac:dyDescent="0.25">
      <c r="A262" s="2850" t="s">
        <v>789</v>
      </c>
      <c r="B262" s="2850"/>
      <c r="C262" s="2850"/>
      <c r="D262" s="2850"/>
      <c r="E262" s="2850"/>
      <c r="F262" s="2850"/>
      <c r="G262" s="2850"/>
      <c r="H262" s="2850"/>
      <c r="I262" s="2850"/>
      <c r="J262" s="2850"/>
      <c r="K262" s="2851" t="s">
        <v>803</v>
      </c>
      <c r="L262" s="2851"/>
      <c r="M262" s="2851"/>
      <c r="N262" s="2851"/>
      <c r="O262" s="2851" t="s">
        <v>786</v>
      </c>
      <c r="P262" s="2851"/>
      <c r="Q262" s="2851"/>
      <c r="R262" s="2851"/>
      <c r="S262" s="2851"/>
      <c r="T262" s="2851"/>
      <c r="U262" s="2851" t="s">
        <v>786</v>
      </c>
      <c r="V262" s="2851"/>
      <c r="W262" s="2851"/>
      <c r="X262" s="2851"/>
      <c r="Y262" s="2851"/>
      <c r="Z262" s="2851"/>
      <c r="AA262" s="2852" t="s">
        <v>786</v>
      </c>
      <c r="AB262" s="2852"/>
      <c r="AC262" s="2852"/>
      <c r="AD262" s="2852"/>
      <c r="AE262" s="2852"/>
      <c r="AF262" s="2852"/>
      <c r="AG262" s="2279"/>
      <c r="AH262" s="2279"/>
      <c r="AI262" s="2279"/>
      <c r="AJ262" s="2279"/>
      <c r="AK262" s="2279"/>
      <c r="AL262" s="2279"/>
      <c r="AM262" s="2279"/>
    </row>
    <row r="263" spans="1:39" ht="14.25" customHeight="1" thickTop="1" thickBot="1" x14ac:dyDescent="0.25">
      <c r="A263" s="2850" t="s">
        <v>791</v>
      </c>
      <c r="B263" s="2850"/>
      <c r="C263" s="2850"/>
      <c r="D263" s="2850"/>
      <c r="E263" s="2850"/>
      <c r="F263" s="2850"/>
      <c r="G263" s="2850"/>
      <c r="H263" s="2850"/>
      <c r="I263" s="2850"/>
      <c r="J263" s="2850"/>
      <c r="K263" s="2851" t="s">
        <v>804</v>
      </c>
      <c r="L263" s="2851"/>
      <c r="M263" s="2851"/>
      <c r="N263" s="2851"/>
      <c r="O263" s="2851" t="s">
        <v>786</v>
      </c>
      <c r="P263" s="2851"/>
      <c r="Q263" s="2851"/>
      <c r="R263" s="2851"/>
      <c r="S263" s="2851"/>
      <c r="T263" s="2851"/>
      <c r="U263" s="2851" t="s">
        <v>786</v>
      </c>
      <c r="V263" s="2851"/>
      <c r="W263" s="2851"/>
      <c r="X263" s="2851"/>
      <c r="Y263" s="2851"/>
      <c r="Z263" s="2851"/>
      <c r="AA263" s="2852" t="s">
        <v>786</v>
      </c>
      <c r="AB263" s="2852"/>
      <c r="AC263" s="2852"/>
      <c r="AD263" s="2852"/>
      <c r="AE263" s="2852"/>
      <c r="AF263" s="2852"/>
      <c r="AG263" s="2279"/>
      <c r="AH263" s="2279"/>
      <c r="AI263" s="2279"/>
      <c r="AJ263" s="2279"/>
      <c r="AK263" s="2279"/>
      <c r="AL263" s="2279"/>
      <c r="AM263" s="2279"/>
    </row>
    <row r="264" spans="1:39" ht="14.25" customHeight="1" thickTop="1" thickBot="1" x14ac:dyDescent="0.25">
      <c r="A264" s="2850" t="s">
        <v>806</v>
      </c>
      <c r="B264" s="2850"/>
      <c r="C264" s="2850"/>
      <c r="D264" s="2850"/>
      <c r="E264" s="2850"/>
      <c r="F264" s="2850"/>
      <c r="G264" s="2850"/>
      <c r="H264" s="2850"/>
      <c r="I264" s="2850"/>
      <c r="J264" s="2850"/>
      <c r="K264" s="2851" t="s">
        <v>807</v>
      </c>
      <c r="L264" s="2851"/>
      <c r="M264" s="2851"/>
      <c r="N264" s="2851"/>
      <c r="O264" s="2851" t="s">
        <v>983</v>
      </c>
      <c r="P264" s="2851"/>
      <c r="Q264" s="2851"/>
      <c r="R264" s="2851"/>
      <c r="S264" s="2851"/>
      <c r="T264" s="2851"/>
      <c r="U264" s="2851" t="s">
        <v>1315</v>
      </c>
      <c r="V264" s="2851"/>
      <c r="W264" s="2851"/>
      <c r="X264" s="2851"/>
      <c r="Y264" s="2851"/>
      <c r="Z264" s="2851"/>
      <c r="AA264" s="2852" t="s">
        <v>1316</v>
      </c>
      <c r="AB264" s="2852"/>
      <c r="AC264" s="2852"/>
      <c r="AD264" s="2852"/>
      <c r="AE264" s="2852"/>
      <c r="AF264" s="2852"/>
      <c r="AG264" s="2279"/>
      <c r="AH264" s="2279"/>
      <c r="AI264" s="2279"/>
      <c r="AJ264" s="2279"/>
      <c r="AK264" s="2279"/>
      <c r="AL264" s="2279"/>
      <c r="AM264" s="2279"/>
    </row>
    <row r="265" spans="1:39" ht="14.25" customHeight="1" thickTop="1" thickBot="1" x14ac:dyDescent="0.25">
      <c r="A265" s="2850" t="s">
        <v>810</v>
      </c>
      <c r="B265" s="2850"/>
      <c r="C265" s="2850"/>
      <c r="D265" s="2850"/>
      <c r="E265" s="2850"/>
      <c r="F265" s="2850"/>
      <c r="G265" s="2850"/>
      <c r="H265" s="2850"/>
      <c r="I265" s="2850"/>
      <c r="J265" s="2850"/>
      <c r="K265" s="2851" t="s">
        <v>811</v>
      </c>
      <c r="L265" s="2851"/>
      <c r="M265" s="2851"/>
      <c r="N265" s="2851"/>
      <c r="O265" s="2851" t="s">
        <v>786</v>
      </c>
      <c r="P265" s="2851"/>
      <c r="Q265" s="2851"/>
      <c r="R265" s="2851"/>
      <c r="S265" s="2851"/>
      <c r="T265" s="2851"/>
      <c r="U265" s="2851" t="s">
        <v>786</v>
      </c>
      <c r="V265" s="2851"/>
      <c r="W265" s="2851"/>
      <c r="X265" s="2851"/>
      <c r="Y265" s="2851"/>
      <c r="Z265" s="2851"/>
      <c r="AA265" s="2852" t="s">
        <v>786</v>
      </c>
      <c r="AB265" s="2852"/>
      <c r="AC265" s="2852"/>
      <c r="AD265" s="2852"/>
      <c r="AE265" s="2852"/>
      <c r="AF265" s="2852"/>
      <c r="AG265" s="2279"/>
      <c r="AH265" s="2279"/>
      <c r="AI265" s="2279"/>
      <c r="AJ265" s="2279"/>
      <c r="AK265" s="2279"/>
      <c r="AL265" s="2279"/>
      <c r="AM265" s="2279"/>
    </row>
    <row r="266" spans="1:39" ht="14.25" customHeight="1" thickTop="1" thickBot="1" x14ac:dyDescent="0.25">
      <c r="A266" s="2850" t="s">
        <v>784</v>
      </c>
      <c r="B266" s="2850"/>
      <c r="C266" s="2850"/>
      <c r="D266" s="2850"/>
      <c r="E266" s="2850"/>
      <c r="F266" s="2850"/>
      <c r="G266" s="2850"/>
      <c r="H266" s="2850"/>
      <c r="I266" s="2850"/>
      <c r="J266" s="2850"/>
      <c r="K266" s="2851" t="s">
        <v>812</v>
      </c>
      <c r="L266" s="2851"/>
      <c r="M266" s="2851"/>
      <c r="N266" s="2851"/>
      <c r="O266" s="2851" t="s">
        <v>786</v>
      </c>
      <c r="P266" s="2851"/>
      <c r="Q266" s="2851"/>
      <c r="R266" s="2851"/>
      <c r="S266" s="2851"/>
      <c r="T266" s="2851"/>
      <c r="U266" s="2851" t="s">
        <v>786</v>
      </c>
      <c r="V266" s="2851"/>
      <c r="W266" s="2851"/>
      <c r="X266" s="2851"/>
      <c r="Y266" s="2851"/>
      <c r="Z266" s="2851"/>
      <c r="AA266" s="2852" t="s">
        <v>786</v>
      </c>
      <c r="AB266" s="2852"/>
      <c r="AC266" s="2852"/>
      <c r="AD266" s="2852"/>
      <c r="AE266" s="2852"/>
      <c r="AF266" s="2852"/>
      <c r="AG266" s="2279"/>
      <c r="AH266" s="2279"/>
      <c r="AI266" s="2279"/>
      <c r="AJ266" s="2279"/>
      <c r="AK266" s="2279"/>
      <c r="AL266" s="2279"/>
      <c r="AM266" s="2279"/>
    </row>
    <row r="267" spans="1:39" ht="14.25" customHeight="1" thickTop="1" thickBot="1" x14ac:dyDescent="0.25">
      <c r="A267" s="2850" t="s">
        <v>787</v>
      </c>
      <c r="B267" s="2850"/>
      <c r="C267" s="2850"/>
      <c r="D267" s="2850"/>
      <c r="E267" s="2850"/>
      <c r="F267" s="2850"/>
      <c r="G267" s="2850"/>
      <c r="H267" s="2850"/>
      <c r="I267" s="2850"/>
      <c r="J267" s="2850"/>
      <c r="K267" s="2851" t="s">
        <v>813</v>
      </c>
      <c r="L267" s="2851"/>
      <c r="M267" s="2851"/>
      <c r="N267" s="2851"/>
      <c r="O267" s="2851" t="s">
        <v>786</v>
      </c>
      <c r="P267" s="2851"/>
      <c r="Q267" s="2851"/>
      <c r="R267" s="2851"/>
      <c r="S267" s="2851"/>
      <c r="T267" s="2851"/>
      <c r="U267" s="2851" t="s">
        <v>786</v>
      </c>
      <c r="V267" s="2851"/>
      <c r="W267" s="2851"/>
      <c r="X267" s="2851"/>
      <c r="Y267" s="2851"/>
      <c r="Z267" s="2851"/>
      <c r="AA267" s="2852" t="s">
        <v>786</v>
      </c>
      <c r="AB267" s="2852"/>
      <c r="AC267" s="2852"/>
      <c r="AD267" s="2852"/>
      <c r="AE267" s="2852"/>
      <c r="AF267" s="2852"/>
      <c r="AG267" s="2279"/>
      <c r="AH267" s="2279"/>
      <c r="AI267" s="2279"/>
      <c r="AJ267" s="2279"/>
      <c r="AK267" s="2279"/>
      <c r="AL267" s="2279"/>
      <c r="AM267" s="2279"/>
    </row>
    <row r="268" spans="1:39" ht="14.25" customHeight="1" thickTop="1" thickBot="1" x14ac:dyDescent="0.25">
      <c r="A268" s="2850" t="s">
        <v>789</v>
      </c>
      <c r="B268" s="2850"/>
      <c r="C268" s="2850"/>
      <c r="D268" s="2850"/>
      <c r="E268" s="2850"/>
      <c r="F268" s="2850"/>
      <c r="G268" s="2850"/>
      <c r="H268" s="2850"/>
      <c r="I268" s="2850"/>
      <c r="J268" s="2850"/>
      <c r="K268" s="2851" t="s">
        <v>814</v>
      </c>
      <c r="L268" s="2851"/>
      <c r="M268" s="2851"/>
      <c r="N268" s="2851"/>
      <c r="O268" s="2851" t="s">
        <v>786</v>
      </c>
      <c r="P268" s="2851"/>
      <c r="Q268" s="2851"/>
      <c r="R268" s="2851"/>
      <c r="S268" s="2851"/>
      <c r="T268" s="2851"/>
      <c r="U268" s="2851" t="s">
        <v>786</v>
      </c>
      <c r="V268" s="2851"/>
      <c r="W268" s="2851"/>
      <c r="X268" s="2851"/>
      <c r="Y268" s="2851"/>
      <c r="Z268" s="2851"/>
      <c r="AA268" s="2852" t="s">
        <v>786</v>
      </c>
      <c r="AB268" s="2852"/>
      <c r="AC268" s="2852"/>
      <c r="AD268" s="2852"/>
      <c r="AE268" s="2852"/>
      <c r="AF268" s="2852"/>
      <c r="AG268" s="2279"/>
      <c r="AH268" s="2279"/>
      <c r="AI268" s="2279"/>
      <c r="AJ268" s="2279"/>
      <c r="AK268" s="2279"/>
      <c r="AL268" s="2279"/>
      <c r="AM268" s="2279"/>
    </row>
    <row r="269" spans="1:39" ht="14.25" customHeight="1" thickTop="1" thickBot="1" x14ac:dyDescent="0.25">
      <c r="A269" s="2850" t="s">
        <v>791</v>
      </c>
      <c r="B269" s="2850"/>
      <c r="C269" s="2850"/>
      <c r="D269" s="2850"/>
      <c r="E269" s="2850"/>
      <c r="F269" s="2850"/>
      <c r="G269" s="2850"/>
      <c r="H269" s="2850"/>
      <c r="I269" s="2850"/>
      <c r="J269" s="2850"/>
      <c r="K269" s="2851" t="s">
        <v>815</v>
      </c>
      <c r="L269" s="2851"/>
      <c r="M269" s="2851"/>
      <c r="N269" s="2851"/>
      <c r="O269" s="2851" t="s">
        <v>786</v>
      </c>
      <c r="P269" s="2851"/>
      <c r="Q269" s="2851"/>
      <c r="R269" s="2851"/>
      <c r="S269" s="2851"/>
      <c r="T269" s="2851"/>
      <c r="U269" s="2851" t="s">
        <v>786</v>
      </c>
      <c r="V269" s="2851"/>
      <c r="W269" s="2851"/>
      <c r="X269" s="2851"/>
      <c r="Y269" s="2851"/>
      <c r="Z269" s="2851"/>
      <c r="AA269" s="2852" t="s">
        <v>786</v>
      </c>
      <c r="AB269" s="2852"/>
      <c r="AC269" s="2852"/>
      <c r="AD269" s="2852"/>
      <c r="AE269" s="2852"/>
      <c r="AF269" s="2852"/>
      <c r="AG269" s="2279"/>
      <c r="AH269" s="2279"/>
      <c r="AI269" s="2279"/>
      <c r="AJ269" s="2279"/>
      <c r="AK269" s="2279"/>
      <c r="AL269" s="2279"/>
      <c r="AM269" s="2279"/>
    </row>
    <row r="270" spans="1:39" ht="14.25" customHeight="1" thickTop="1" thickBot="1" x14ac:dyDescent="0.25">
      <c r="A270" s="2850" t="s">
        <v>816</v>
      </c>
      <c r="B270" s="2850"/>
      <c r="C270" s="2850"/>
      <c r="D270" s="2850"/>
      <c r="E270" s="2850"/>
      <c r="F270" s="2850"/>
      <c r="G270" s="2850"/>
      <c r="H270" s="2850"/>
      <c r="I270" s="2850"/>
      <c r="J270" s="2850"/>
      <c r="K270" s="2851" t="s">
        <v>817</v>
      </c>
      <c r="L270" s="2851"/>
      <c r="M270" s="2851"/>
      <c r="N270" s="2851"/>
      <c r="O270" s="2851" t="s">
        <v>983</v>
      </c>
      <c r="P270" s="2851"/>
      <c r="Q270" s="2851"/>
      <c r="R270" s="2851"/>
      <c r="S270" s="2851"/>
      <c r="T270" s="2851"/>
      <c r="U270" s="2851" t="s">
        <v>1315</v>
      </c>
      <c r="V270" s="2851"/>
      <c r="W270" s="2851"/>
      <c r="X270" s="2851"/>
      <c r="Y270" s="2851"/>
      <c r="Z270" s="2851"/>
      <c r="AA270" s="2852" t="s">
        <v>1316</v>
      </c>
      <c r="AB270" s="2852"/>
      <c r="AC270" s="2852"/>
      <c r="AD270" s="2852"/>
      <c r="AE270" s="2852"/>
      <c r="AF270" s="2852"/>
      <c r="AG270" s="2279"/>
      <c r="AH270" s="2279"/>
      <c r="AI270" s="2279"/>
      <c r="AJ270" s="2279"/>
      <c r="AK270" s="2279"/>
      <c r="AL270" s="2279"/>
      <c r="AM270" s="2279"/>
    </row>
    <row r="271" spans="1:39" ht="14.25" customHeight="1" thickTop="1" thickBot="1" x14ac:dyDescent="0.25">
      <c r="A271" s="2850" t="s">
        <v>784</v>
      </c>
      <c r="B271" s="2850"/>
      <c r="C271" s="2850"/>
      <c r="D271" s="2850"/>
      <c r="E271" s="2850"/>
      <c r="F271" s="2850"/>
      <c r="G271" s="2850"/>
      <c r="H271" s="2850"/>
      <c r="I271" s="2850"/>
      <c r="J271" s="2850"/>
      <c r="K271" s="2851" t="s">
        <v>818</v>
      </c>
      <c r="L271" s="2851"/>
      <c r="M271" s="2851"/>
      <c r="N271" s="2851"/>
      <c r="O271" s="2851" t="s">
        <v>786</v>
      </c>
      <c r="P271" s="2851"/>
      <c r="Q271" s="2851"/>
      <c r="R271" s="2851"/>
      <c r="S271" s="2851"/>
      <c r="T271" s="2851"/>
      <c r="U271" s="2851" t="s">
        <v>786</v>
      </c>
      <c r="V271" s="2851"/>
      <c r="W271" s="2851"/>
      <c r="X271" s="2851"/>
      <c r="Y271" s="2851"/>
      <c r="Z271" s="2851"/>
      <c r="AA271" s="2852" t="s">
        <v>786</v>
      </c>
      <c r="AB271" s="2852"/>
      <c r="AC271" s="2852"/>
      <c r="AD271" s="2852"/>
      <c r="AE271" s="2852"/>
      <c r="AF271" s="2852"/>
      <c r="AG271" s="2279"/>
      <c r="AH271" s="2279"/>
      <c r="AI271" s="2279"/>
      <c r="AJ271" s="2279"/>
      <c r="AK271" s="2279"/>
      <c r="AL271" s="2279"/>
      <c r="AM271" s="2279"/>
    </row>
    <row r="272" spans="1:39" ht="14.25" customHeight="1" thickTop="1" thickBot="1" x14ac:dyDescent="0.25">
      <c r="A272" s="2850" t="s">
        <v>787</v>
      </c>
      <c r="B272" s="2850"/>
      <c r="C272" s="2850"/>
      <c r="D272" s="2850"/>
      <c r="E272" s="2850"/>
      <c r="F272" s="2850"/>
      <c r="G272" s="2850"/>
      <c r="H272" s="2850"/>
      <c r="I272" s="2850"/>
      <c r="J272" s="2850"/>
      <c r="K272" s="2851" t="s">
        <v>819</v>
      </c>
      <c r="L272" s="2851"/>
      <c r="M272" s="2851"/>
      <c r="N272" s="2851"/>
      <c r="O272" s="2851" t="s">
        <v>786</v>
      </c>
      <c r="P272" s="2851"/>
      <c r="Q272" s="2851"/>
      <c r="R272" s="2851"/>
      <c r="S272" s="2851"/>
      <c r="T272" s="2851"/>
      <c r="U272" s="2851" t="s">
        <v>786</v>
      </c>
      <c r="V272" s="2851"/>
      <c r="W272" s="2851"/>
      <c r="X272" s="2851"/>
      <c r="Y272" s="2851"/>
      <c r="Z272" s="2851"/>
      <c r="AA272" s="2852" t="s">
        <v>786</v>
      </c>
      <c r="AB272" s="2852"/>
      <c r="AC272" s="2852"/>
      <c r="AD272" s="2852"/>
      <c r="AE272" s="2852"/>
      <c r="AF272" s="2852"/>
      <c r="AG272" s="2279"/>
      <c r="AH272" s="2279"/>
      <c r="AI272" s="2279"/>
      <c r="AJ272" s="2279"/>
      <c r="AK272" s="2279"/>
      <c r="AL272" s="2279"/>
      <c r="AM272" s="2279"/>
    </row>
    <row r="273" spans="1:39" ht="14.25" customHeight="1" thickTop="1" thickBot="1" x14ac:dyDescent="0.25">
      <c r="A273" s="2850" t="s">
        <v>789</v>
      </c>
      <c r="B273" s="2850"/>
      <c r="C273" s="2850"/>
      <c r="D273" s="2850"/>
      <c r="E273" s="2850"/>
      <c r="F273" s="2850"/>
      <c r="G273" s="2850"/>
      <c r="H273" s="2850"/>
      <c r="I273" s="2850"/>
      <c r="J273" s="2850"/>
      <c r="K273" s="2851" t="s">
        <v>820</v>
      </c>
      <c r="L273" s="2851"/>
      <c r="M273" s="2851"/>
      <c r="N273" s="2851"/>
      <c r="O273" s="2851" t="s">
        <v>786</v>
      </c>
      <c r="P273" s="2851"/>
      <c r="Q273" s="2851"/>
      <c r="R273" s="2851"/>
      <c r="S273" s="2851"/>
      <c r="T273" s="2851"/>
      <c r="U273" s="2851" t="s">
        <v>786</v>
      </c>
      <c r="V273" s="2851"/>
      <c r="W273" s="2851"/>
      <c r="X273" s="2851"/>
      <c r="Y273" s="2851"/>
      <c r="Z273" s="2851"/>
      <c r="AA273" s="2852" t="s">
        <v>786</v>
      </c>
      <c r="AB273" s="2852"/>
      <c r="AC273" s="2852"/>
      <c r="AD273" s="2852"/>
      <c r="AE273" s="2852"/>
      <c r="AF273" s="2852"/>
      <c r="AG273" s="2279"/>
      <c r="AH273" s="2279"/>
      <c r="AI273" s="2279"/>
      <c r="AJ273" s="2279"/>
      <c r="AK273" s="2279"/>
      <c r="AL273" s="2279"/>
      <c r="AM273" s="2279"/>
    </row>
    <row r="274" spans="1:39" ht="14.25" customHeight="1" thickTop="1" thickBot="1" x14ac:dyDescent="0.25">
      <c r="A274" s="2850" t="s">
        <v>791</v>
      </c>
      <c r="B274" s="2850"/>
      <c r="C274" s="2850"/>
      <c r="D274" s="2850"/>
      <c r="E274" s="2850"/>
      <c r="F274" s="2850"/>
      <c r="G274" s="2850"/>
      <c r="H274" s="2850"/>
      <c r="I274" s="2850"/>
      <c r="J274" s="2850"/>
      <c r="K274" s="2851" t="s">
        <v>821</v>
      </c>
      <c r="L274" s="2851"/>
      <c r="M274" s="2851"/>
      <c r="N274" s="2851"/>
      <c r="O274" s="2851" t="s">
        <v>983</v>
      </c>
      <c r="P274" s="2851"/>
      <c r="Q274" s="2851"/>
      <c r="R274" s="2851"/>
      <c r="S274" s="2851"/>
      <c r="T274" s="2851"/>
      <c r="U274" s="2851" t="s">
        <v>1315</v>
      </c>
      <c r="V274" s="2851"/>
      <c r="W274" s="2851"/>
      <c r="X274" s="2851"/>
      <c r="Y274" s="2851"/>
      <c r="Z274" s="2851"/>
      <c r="AA274" s="2852" t="s">
        <v>1316</v>
      </c>
      <c r="AB274" s="2852"/>
      <c r="AC274" s="2852"/>
      <c r="AD274" s="2852"/>
      <c r="AE274" s="2852"/>
      <c r="AF274" s="2852"/>
      <c r="AG274" s="2279"/>
      <c r="AH274" s="2279"/>
      <c r="AI274" s="2279"/>
      <c r="AJ274" s="2279"/>
      <c r="AK274" s="2279"/>
      <c r="AL274" s="2279"/>
      <c r="AM274" s="2279"/>
    </row>
    <row r="275" spans="1:39" ht="14.25" customHeight="1" thickTop="1" thickBot="1" x14ac:dyDescent="0.25">
      <c r="A275" s="2850" t="s">
        <v>822</v>
      </c>
      <c r="B275" s="2850"/>
      <c r="C275" s="2850"/>
      <c r="D275" s="2850"/>
      <c r="E275" s="2850"/>
      <c r="F275" s="2850"/>
      <c r="G275" s="2850"/>
      <c r="H275" s="2850"/>
      <c r="I275" s="2850"/>
      <c r="J275" s="2850"/>
      <c r="K275" s="2851" t="s">
        <v>823</v>
      </c>
      <c r="L275" s="2851"/>
      <c r="M275" s="2851"/>
      <c r="N275" s="2851"/>
      <c r="O275" s="2851" t="s">
        <v>786</v>
      </c>
      <c r="P275" s="2851"/>
      <c r="Q275" s="2851"/>
      <c r="R275" s="2851"/>
      <c r="S275" s="2851"/>
      <c r="T275" s="2851"/>
      <c r="U275" s="2851" t="s">
        <v>786</v>
      </c>
      <c r="V275" s="2851"/>
      <c r="W275" s="2851"/>
      <c r="X275" s="2851"/>
      <c r="Y275" s="2851"/>
      <c r="Z275" s="2851"/>
      <c r="AA275" s="2852" t="s">
        <v>786</v>
      </c>
      <c r="AB275" s="2852"/>
      <c r="AC275" s="2852"/>
      <c r="AD275" s="2852"/>
      <c r="AE275" s="2852"/>
      <c r="AF275" s="2852"/>
      <c r="AG275" s="2279"/>
      <c r="AH275" s="2279"/>
      <c r="AI275" s="2279"/>
      <c r="AJ275" s="2279"/>
      <c r="AK275" s="2279"/>
      <c r="AL275" s="2279"/>
      <c r="AM275" s="2279"/>
    </row>
    <row r="276" spans="1:39" ht="14.25" customHeight="1" thickTop="1" thickBot="1" x14ac:dyDescent="0.25">
      <c r="A276" s="2850" t="s">
        <v>784</v>
      </c>
      <c r="B276" s="2850"/>
      <c r="C276" s="2850"/>
      <c r="D276" s="2850"/>
      <c r="E276" s="2850"/>
      <c r="F276" s="2850"/>
      <c r="G276" s="2850"/>
      <c r="H276" s="2850"/>
      <c r="I276" s="2850"/>
      <c r="J276" s="2850"/>
      <c r="K276" s="2851" t="s">
        <v>824</v>
      </c>
      <c r="L276" s="2851"/>
      <c r="M276" s="2851"/>
      <c r="N276" s="2851"/>
      <c r="O276" s="2851" t="s">
        <v>786</v>
      </c>
      <c r="P276" s="2851"/>
      <c r="Q276" s="2851"/>
      <c r="R276" s="2851"/>
      <c r="S276" s="2851"/>
      <c r="T276" s="2851"/>
      <c r="U276" s="2851" t="s">
        <v>786</v>
      </c>
      <c r="V276" s="2851"/>
      <c r="W276" s="2851"/>
      <c r="X276" s="2851"/>
      <c r="Y276" s="2851"/>
      <c r="Z276" s="2851"/>
      <c r="AA276" s="2852" t="s">
        <v>786</v>
      </c>
      <c r="AB276" s="2852"/>
      <c r="AC276" s="2852"/>
      <c r="AD276" s="2852"/>
      <c r="AE276" s="2852"/>
      <c r="AF276" s="2852"/>
      <c r="AG276" s="2279"/>
      <c r="AH276" s="2279"/>
      <c r="AI276" s="2279"/>
      <c r="AJ276" s="2279"/>
      <c r="AK276" s="2279"/>
      <c r="AL276" s="2279"/>
      <c r="AM276" s="2279"/>
    </row>
    <row r="277" spans="1:39" ht="14.25" customHeight="1" thickTop="1" thickBot="1" x14ac:dyDescent="0.25">
      <c r="A277" s="2850" t="s">
        <v>787</v>
      </c>
      <c r="B277" s="2850"/>
      <c r="C277" s="2850"/>
      <c r="D277" s="2850"/>
      <c r="E277" s="2850"/>
      <c r="F277" s="2850"/>
      <c r="G277" s="2850"/>
      <c r="H277" s="2850"/>
      <c r="I277" s="2850"/>
      <c r="J277" s="2850"/>
      <c r="K277" s="2851" t="s">
        <v>825</v>
      </c>
      <c r="L277" s="2851"/>
      <c r="M277" s="2851"/>
      <c r="N277" s="2851"/>
      <c r="O277" s="2851" t="s">
        <v>786</v>
      </c>
      <c r="P277" s="2851"/>
      <c r="Q277" s="2851"/>
      <c r="R277" s="2851"/>
      <c r="S277" s="2851"/>
      <c r="T277" s="2851"/>
      <c r="U277" s="2851" t="s">
        <v>786</v>
      </c>
      <c r="V277" s="2851"/>
      <c r="W277" s="2851"/>
      <c r="X277" s="2851"/>
      <c r="Y277" s="2851"/>
      <c r="Z277" s="2851"/>
      <c r="AA277" s="2852" t="s">
        <v>786</v>
      </c>
      <c r="AB277" s="2852"/>
      <c r="AC277" s="2852"/>
      <c r="AD277" s="2852"/>
      <c r="AE277" s="2852"/>
      <c r="AF277" s="2852"/>
      <c r="AG277" s="2279"/>
      <c r="AH277" s="2279"/>
      <c r="AI277" s="2279"/>
      <c r="AJ277" s="2279"/>
      <c r="AK277" s="2279"/>
      <c r="AL277" s="2279"/>
      <c r="AM277" s="2279"/>
    </row>
    <row r="278" spans="1:39" ht="14.25" customHeight="1" thickTop="1" thickBot="1" x14ac:dyDescent="0.25">
      <c r="A278" s="2850" t="s">
        <v>789</v>
      </c>
      <c r="B278" s="2850"/>
      <c r="C278" s="2850"/>
      <c r="D278" s="2850"/>
      <c r="E278" s="2850"/>
      <c r="F278" s="2850"/>
      <c r="G278" s="2850"/>
      <c r="H278" s="2850"/>
      <c r="I278" s="2850"/>
      <c r="J278" s="2850"/>
      <c r="K278" s="2851" t="s">
        <v>826</v>
      </c>
      <c r="L278" s="2851"/>
      <c r="M278" s="2851"/>
      <c r="N278" s="2851"/>
      <c r="O278" s="2851" t="s">
        <v>786</v>
      </c>
      <c r="P278" s="2851"/>
      <c r="Q278" s="2851"/>
      <c r="R278" s="2851"/>
      <c r="S278" s="2851"/>
      <c r="T278" s="2851"/>
      <c r="U278" s="2851" t="s">
        <v>786</v>
      </c>
      <c r="V278" s="2851"/>
      <c r="W278" s="2851"/>
      <c r="X278" s="2851"/>
      <c r="Y278" s="2851"/>
      <c r="Z278" s="2851"/>
      <c r="AA278" s="2852" t="s">
        <v>786</v>
      </c>
      <c r="AB278" s="2852"/>
      <c r="AC278" s="2852"/>
      <c r="AD278" s="2852"/>
      <c r="AE278" s="2852"/>
      <c r="AF278" s="2852"/>
      <c r="AG278" s="2279"/>
      <c r="AH278" s="2279"/>
      <c r="AI278" s="2279"/>
      <c r="AJ278" s="2279"/>
      <c r="AK278" s="2279"/>
      <c r="AL278" s="2279"/>
      <c r="AM278" s="2279"/>
    </row>
    <row r="279" spans="1:39" ht="14.25" customHeight="1" thickTop="1" thickBot="1" x14ac:dyDescent="0.25">
      <c r="A279" s="2850" t="s">
        <v>791</v>
      </c>
      <c r="B279" s="2850"/>
      <c r="C279" s="2850"/>
      <c r="D279" s="2850"/>
      <c r="E279" s="2850"/>
      <c r="F279" s="2850"/>
      <c r="G279" s="2850"/>
      <c r="H279" s="2850"/>
      <c r="I279" s="2850"/>
      <c r="J279" s="2850"/>
      <c r="K279" s="2851" t="s">
        <v>827</v>
      </c>
      <c r="L279" s="2851"/>
      <c r="M279" s="2851"/>
      <c r="N279" s="2851"/>
      <c r="O279" s="2851" t="s">
        <v>786</v>
      </c>
      <c r="P279" s="2851"/>
      <c r="Q279" s="2851"/>
      <c r="R279" s="2851"/>
      <c r="S279" s="2851"/>
      <c r="T279" s="2851"/>
      <c r="U279" s="2851" t="s">
        <v>786</v>
      </c>
      <c r="V279" s="2851"/>
      <c r="W279" s="2851"/>
      <c r="X279" s="2851"/>
      <c r="Y279" s="2851"/>
      <c r="Z279" s="2851"/>
      <c r="AA279" s="2852" t="s">
        <v>786</v>
      </c>
      <c r="AB279" s="2852"/>
      <c r="AC279" s="2852"/>
      <c r="AD279" s="2852"/>
      <c r="AE279" s="2852"/>
      <c r="AF279" s="2852"/>
      <c r="AG279" s="2279"/>
      <c r="AH279" s="2279"/>
      <c r="AI279" s="2279"/>
      <c r="AJ279" s="2279"/>
      <c r="AK279" s="2279"/>
      <c r="AL279" s="2279"/>
      <c r="AM279" s="2279"/>
    </row>
    <row r="280" spans="1:39" ht="14.25" customHeight="1" thickTop="1" thickBot="1" x14ac:dyDescent="0.25">
      <c r="A280" s="2850" t="s">
        <v>828</v>
      </c>
      <c r="B280" s="2850"/>
      <c r="C280" s="2850"/>
      <c r="D280" s="2850"/>
      <c r="E280" s="2850"/>
      <c r="F280" s="2850"/>
      <c r="G280" s="2850"/>
      <c r="H280" s="2850"/>
      <c r="I280" s="2850"/>
      <c r="J280" s="2850"/>
      <c r="K280" s="2851" t="s">
        <v>829</v>
      </c>
      <c r="L280" s="2851"/>
      <c r="M280" s="2851"/>
      <c r="N280" s="2851"/>
      <c r="O280" s="2851" t="s">
        <v>786</v>
      </c>
      <c r="P280" s="2851"/>
      <c r="Q280" s="2851"/>
      <c r="R280" s="2851"/>
      <c r="S280" s="2851"/>
      <c r="T280" s="2851"/>
      <c r="U280" s="2851" t="s">
        <v>786</v>
      </c>
      <c r="V280" s="2851"/>
      <c r="W280" s="2851"/>
      <c r="X280" s="2851"/>
      <c r="Y280" s="2851"/>
      <c r="Z280" s="2851"/>
      <c r="AA280" s="2852" t="s">
        <v>786</v>
      </c>
      <c r="AB280" s="2852"/>
      <c r="AC280" s="2852"/>
      <c r="AD280" s="2852"/>
      <c r="AE280" s="2852"/>
      <c r="AF280" s="2852"/>
      <c r="AG280" s="2279"/>
      <c r="AH280" s="2279"/>
      <c r="AI280" s="2279"/>
      <c r="AJ280" s="2279"/>
      <c r="AK280" s="2279"/>
      <c r="AL280" s="2279"/>
      <c r="AM280" s="2279"/>
    </row>
    <row r="281" spans="1:39" ht="14.25" customHeight="1" thickTop="1" thickBot="1" x14ac:dyDescent="0.25">
      <c r="A281" s="2850" t="s">
        <v>784</v>
      </c>
      <c r="B281" s="2850"/>
      <c r="C281" s="2850"/>
      <c r="D281" s="2850"/>
      <c r="E281" s="2850"/>
      <c r="F281" s="2850"/>
      <c r="G281" s="2850"/>
      <c r="H281" s="2850"/>
      <c r="I281" s="2850"/>
      <c r="J281" s="2850"/>
      <c r="K281" s="2851" t="s">
        <v>830</v>
      </c>
      <c r="L281" s="2851"/>
      <c r="M281" s="2851"/>
      <c r="N281" s="2851"/>
      <c r="O281" s="2851" t="s">
        <v>786</v>
      </c>
      <c r="P281" s="2851"/>
      <c r="Q281" s="2851"/>
      <c r="R281" s="2851"/>
      <c r="S281" s="2851"/>
      <c r="T281" s="2851"/>
      <c r="U281" s="2851" t="s">
        <v>786</v>
      </c>
      <c r="V281" s="2851"/>
      <c r="W281" s="2851"/>
      <c r="X281" s="2851"/>
      <c r="Y281" s="2851"/>
      <c r="Z281" s="2851"/>
      <c r="AA281" s="2852" t="s">
        <v>786</v>
      </c>
      <c r="AB281" s="2852"/>
      <c r="AC281" s="2852"/>
      <c r="AD281" s="2852"/>
      <c r="AE281" s="2852"/>
      <c r="AF281" s="2852"/>
      <c r="AG281" s="2279"/>
      <c r="AH281" s="2279"/>
      <c r="AI281" s="2279"/>
      <c r="AJ281" s="2279"/>
      <c r="AK281" s="2279"/>
      <c r="AL281" s="2279"/>
      <c r="AM281" s="2279"/>
    </row>
    <row r="282" spans="1:39" ht="14.25" customHeight="1" thickTop="1" thickBot="1" x14ac:dyDescent="0.25">
      <c r="A282" s="2850" t="s">
        <v>787</v>
      </c>
      <c r="B282" s="2850"/>
      <c r="C282" s="2850"/>
      <c r="D282" s="2850"/>
      <c r="E282" s="2850"/>
      <c r="F282" s="2850"/>
      <c r="G282" s="2850"/>
      <c r="H282" s="2850"/>
      <c r="I282" s="2850"/>
      <c r="J282" s="2850"/>
      <c r="K282" s="2851" t="s">
        <v>831</v>
      </c>
      <c r="L282" s="2851"/>
      <c r="M282" s="2851"/>
      <c r="N282" s="2851"/>
      <c r="O282" s="2851" t="s">
        <v>786</v>
      </c>
      <c r="P282" s="2851"/>
      <c r="Q282" s="2851"/>
      <c r="R282" s="2851"/>
      <c r="S282" s="2851"/>
      <c r="T282" s="2851"/>
      <c r="U282" s="2851" t="s">
        <v>786</v>
      </c>
      <c r="V282" s="2851"/>
      <c r="W282" s="2851"/>
      <c r="X282" s="2851"/>
      <c r="Y282" s="2851"/>
      <c r="Z282" s="2851"/>
      <c r="AA282" s="2852" t="s">
        <v>786</v>
      </c>
      <c r="AB282" s="2852"/>
      <c r="AC282" s="2852"/>
      <c r="AD282" s="2852"/>
      <c r="AE282" s="2852"/>
      <c r="AF282" s="2852"/>
      <c r="AG282" s="2279"/>
      <c r="AH282" s="2279"/>
      <c r="AI282" s="2279"/>
      <c r="AJ282" s="2279"/>
      <c r="AK282" s="2279"/>
      <c r="AL282" s="2279"/>
      <c r="AM282" s="2279"/>
    </row>
    <row r="283" spans="1:39" ht="14.25" customHeight="1" thickTop="1" thickBot="1" x14ac:dyDescent="0.25">
      <c r="A283" s="2850" t="s">
        <v>789</v>
      </c>
      <c r="B283" s="2850"/>
      <c r="C283" s="2850"/>
      <c r="D283" s="2850"/>
      <c r="E283" s="2850"/>
      <c r="F283" s="2850"/>
      <c r="G283" s="2850"/>
      <c r="H283" s="2850"/>
      <c r="I283" s="2850"/>
      <c r="J283" s="2850"/>
      <c r="K283" s="2851" t="s">
        <v>832</v>
      </c>
      <c r="L283" s="2851"/>
      <c r="M283" s="2851"/>
      <c r="N283" s="2851"/>
      <c r="O283" s="2851" t="s">
        <v>786</v>
      </c>
      <c r="P283" s="2851"/>
      <c r="Q283" s="2851"/>
      <c r="R283" s="2851"/>
      <c r="S283" s="2851"/>
      <c r="T283" s="2851"/>
      <c r="U283" s="2851" t="s">
        <v>786</v>
      </c>
      <c r="V283" s="2851"/>
      <c r="W283" s="2851"/>
      <c r="X283" s="2851"/>
      <c r="Y283" s="2851"/>
      <c r="Z283" s="2851"/>
      <c r="AA283" s="2852" t="s">
        <v>786</v>
      </c>
      <c r="AB283" s="2852"/>
      <c r="AC283" s="2852"/>
      <c r="AD283" s="2852"/>
      <c r="AE283" s="2852"/>
      <c r="AF283" s="2852"/>
      <c r="AG283" s="2279"/>
      <c r="AH283" s="2279"/>
      <c r="AI283" s="2279"/>
      <c r="AJ283" s="2279"/>
      <c r="AK283" s="2279"/>
      <c r="AL283" s="2279"/>
      <c r="AM283" s="2279"/>
    </row>
    <row r="284" spans="1:39" ht="14.25" customHeight="1" thickTop="1" thickBot="1" x14ac:dyDescent="0.25">
      <c r="A284" s="2850" t="s">
        <v>791</v>
      </c>
      <c r="B284" s="2850"/>
      <c r="C284" s="2850"/>
      <c r="D284" s="2850"/>
      <c r="E284" s="2850"/>
      <c r="F284" s="2850"/>
      <c r="G284" s="2850"/>
      <c r="H284" s="2850"/>
      <c r="I284" s="2850"/>
      <c r="J284" s="2850"/>
      <c r="K284" s="2851" t="s">
        <v>833</v>
      </c>
      <c r="L284" s="2851"/>
      <c r="M284" s="2851"/>
      <c r="N284" s="2851"/>
      <c r="O284" s="2851" t="s">
        <v>786</v>
      </c>
      <c r="P284" s="2851"/>
      <c r="Q284" s="2851"/>
      <c r="R284" s="2851"/>
      <c r="S284" s="2851"/>
      <c r="T284" s="2851"/>
      <c r="U284" s="2851" t="s">
        <v>786</v>
      </c>
      <c r="V284" s="2851"/>
      <c r="W284" s="2851"/>
      <c r="X284" s="2851"/>
      <c r="Y284" s="2851"/>
      <c r="Z284" s="2851"/>
      <c r="AA284" s="2852" t="s">
        <v>786</v>
      </c>
      <c r="AB284" s="2852"/>
      <c r="AC284" s="2852"/>
      <c r="AD284" s="2852"/>
      <c r="AE284" s="2852"/>
      <c r="AF284" s="2852"/>
      <c r="AG284" s="2279"/>
      <c r="AH284" s="2279"/>
      <c r="AI284" s="2279"/>
      <c r="AJ284" s="2279"/>
      <c r="AK284" s="2279"/>
      <c r="AL284" s="2279"/>
      <c r="AM284" s="2279"/>
    </row>
    <row r="285" spans="1:39" ht="14.25" customHeight="1" thickTop="1" thickBot="1" x14ac:dyDescent="0.25">
      <c r="A285" s="2850" t="s">
        <v>834</v>
      </c>
      <c r="B285" s="2850"/>
      <c r="C285" s="2850"/>
      <c r="D285" s="2850"/>
      <c r="E285" s="2850"/>
      <c r="F285" s="2850"/>
      <c r="G285" s="2850"/>
      <c r="H285" s="2850"/>
      <c r="I285" s="2850"/>
      <c r="J285" s="2850"/>
      <c r="K285" s="2851" t="s">
        <v>835</v>
      </c>
      <c r="L285" s="2851"/>
      <c r="M285" s="2851"/>
      <c r="N285" s="2851"/>
      <c r="O285" s="2851" t="s">
        <v>786</v>
      </c>
      <c r="P285" s="2851"/>
      <c r="Q285" s="2851"/>
      <c r="R285" s="2851"/>
      <c r="S285" s="2851"/>
      <c r="T285" s="2851"/>
      <c r="U285" s="2851" t="s">
        <v>786</v>
      </c>
      <c r="V285" s="2851"/>
      <c r="W285" s="2851"/>
      <c r="X285" s="2851"/>
      <c r="Y285" s="2851"/>
      <c r="Z285" s="2851"/>
      <c r="AA285" s="2852" t="s">
        <v>786</v>
      </c>
      <c r="AB285" s="2852"/>
      <c r="AC285" s="2852"/>
      <c r="AD285" s="2852"/>
      <c r="AE285" s="2852"/>
      <c r="AF285" s="2852"/>
      <c r="AG285" s="2279"/>
      <c r="AH285" s="2279"/>
      <c r="AI285" s="2279"/>
      <c r="AJ285" s="2279"/>
      <c r="AK285" s="2279"/>
      <c r="AL285" s="2279"/>
      <c r="AM285" s="2279"/>
    </row>
    <row r="286" spans="1:39" ht="14.25" customHeight="1" thickTop="1" thickBot="1" x14ac:dyDescent="0.25">
      <c r="A286" s="2850" t="s">
        <v>784</v>
      </c>
      <c r="B286" s="2850"/>
      <c r="C286" s="2850"/>
      <c r="D286" s="2850"/>
      <c r="E286" s="2850"/>
      <c r="F286" s="2850"/>
      <c r="G286" s="2850"/>
      <c r="H286" s="2850"/>
      <c r="I286" s="2850"/>
      <c r="J286" s="2850"/>
      <c r="K286" s="2851" t="s">
        <v>836</v>
      </c>
      <c r="L286" s="2851"/>
      <c r="M286" s="2851"/>
      <c r="N286" s="2851"/>
      <c r="O286" s="2851" t="s">
        <v>786</v>
      </c>
      <c r="P286" s="2851"/>
      <c r="Q286" s="2851"/>
      <c r="R286" s="2851"/>
      <c r="S286" s="2851"/>
      <c r="T286" s="2851"/>
      <c r="U286" s="2851" t="s">
        <v>786</v>
      </c>
      <c r="V286" s="2851"/>
      <c r="W286" s="2851"/>
      <c r="X286" s="2851"/>
      <c r="Y286" s="2851"/>
      <c r="Z286" s="2851"/>
      <c r="AA286" s="2852" t="s">
        <v>786</v>
      </c>
      <c r="AB286" s="2852"/>
      <c r="AC286" s="2852"/>
      <c r="AD286" s="2852"/>
      <c r="AE286" s="2852"/>
      <c r="AF286" s="2852"/>
      <c r="AG286" s="2279"/>
      <c r="AH286" s="2279"/>
      <c r="AI286" s="2279"/>
      <c r="AJ286" s="2279"/>
      <c r="AK286" s="2279"/>
      <c r="AL286" s="2279"/>
      <c r="AM286" s="2279"/>
    </row>
    <row r="287" spans="1:39" ht="14.25" customHeight="1" thickTop="1" thickBot="1" x14ac:dyDescent="0.25">
      <c r="A287" s="2850" t="s">
        <v>787</v>
      </c>
      <c r="B287" s="2850"/>
      <c r="C287" s="2850"/>
      <c r="D287" s="2850"/>
      <c r="E287" s="2850"/>
      <c r="F287" s="2850"/>
      <c r="G287" s="2850"/>
      <c r="H287" s="2850"/>
      <c r="I287" s="2850"/>
      <c r="J287" s="2850"/>
      <c r="K287" s="2851" t="s">
        <v>837</v>
      </c>
      <c r="L287" s="2851"/>
      <c r="M287" s="2851"/>
      <c r="N287" s="2851"/>
      <c r="O287" s="2851" t="s">
        <v>786</v>
      </c>
      <c r="P287" s="2851"/>
      <c r="Q287" s="2851"/>
      <c r="R287" s="2851"/>
      <c r="S287" s="2851"/>
      <c r="T287" s="2851"/>
      <c r="U287" s="2851" t="s">
        <v>786</v>
      </c>
      <c r="V287" s="2851"/>
      <c r="W287" s="2851"/>
      <c r="X287" s="2851"/>
      <c r="Y287" s="2851"/>
      <c r="Z287" s="2851"/>
      <c r="AA287" s="2852" t="s">
        <v>786</v>
      </c>
      <c r="AB287" s="2852"/>
      <c r="AC287" s="2852"/>
      <c r="AD287" s="2852"/>
      <c r="AE287" s="2852"/>
      <c r="AF287" s="2852"/>
      <c r="AG287" s="2279"/>
      <c r="AH287" s="2279"/>
      <c r="AI287" s="2279"/>
      <c r="AJ287" s="2279"/>
      <c r="AK287" s="2279"/>
      <c r="AL287" s="2279"/>
      <c r="AM287" s="2279"/>
    </row>
    <row r="288" spans="1:39" ht="14.25" customHeight="1" thickTop="1" thickBot="1" x14ac:dyDescent="0.25">
      <c r="A288" s="2850" t="s">
        <v>789</v>
      </c>
      <c r="B288" s="2850"/>
      <c r="C288" s="2850"/>
      <c r="D288" s="2850"/>
      <c r="E288" s="2850"/>
      <c r="F288" s="2850"/>
      <c r="G288" s="2850"/>
      <c r="H288" s="2850"/>
      <c r="I288" s="2850"/>
      <c r="J288" s="2850"/>
      <c r="K288" s="2851" t="s">
        <v>838</v>
      </c>
      <c r="L288" s="2851"/>
      <c r="M288" s="2851"/>
      <c r="N288" s="2851"/>
      <c r="O288" s="2851" t="s">
        <v>786</v>
      </c>
      <c r="P288" s="2851"/>
      <c r="Q288" s="2851"/>
      <c r="R288" s="2851"/>
      <c r="S288" s="2851"/>
      <c r="T288" s="2851"/>
      <c r="U288" s="2851" t="s">
        <v>786</v>
      </c>
      <c r="V288" s="2851"/>
      <c r="W288" s="2851"/>
      <c r="X288" s="2851"/>
      <c r="Y288" s="2851"/>
      <c r="Z288" s="2851"/>
      <c r="AA288" s="2852" t="s">
        <v>786</v>
      </c>
      <c r="AB288" s="2852"/>
      <c r="AC288" s="2852"/>
      <c r="AD288" s="2852"/>
      <c r="AE288" s="2852"/>
      <c r="AF288" s="2852"/>
      <c r="AG288" s="2279"/>
      <c r="AH288" s="2279"/>
      <c r="AI288" s="2279"/>
      <c r="AJ288" s="2279"/>
      <c r="AK288" s="2279"/>
      <c r="AL288" s="2279"/>
      <c r="AM288" s="2279"/>
    </row>
    <row r="289" spans="1:39" ht="14.25" customHeight="1" thickTop="1" thickBot="1" x14ac:dyDescent="0.25">
      <c r="A289" s="2850" t="s">
        <v>791</v>
      </c>
      <c r="B289" s="2850"/>
      <c r="C289" s="2850"/>
      <c r="D289" s="2850"/>
      <c r="E289" s="2850"/>
      <c r="F289" s="2850"/>
      <c r="G289" s="2850"/>
      <c r="H289" s="2850"/>
      <c r="I289" s="2850"/>
      <c r="J289" s="2850"/>
      <c r="K289" s="2851" t="s">
        <v>839</v>
      </c>
      <c r="L289" s="2851"/>
      <c r="M289" s="2851"/>
      <c r="N289" s="2851"/>
      <c r="O289" s="2851" t="s">
        <v>786</v>
      </c>
      <c r="P289" s="2851"/>
      <c r="Q289" s="2851"/>
      <c r="R289" s="2851"/>
      <c r="S289" s="2851"/>
      <c r="T289" s="2851"/>
      <c r="U289" s="2851" t="s">
        <v>786</v>
      </c>
      <c r="V289" s="2851"/>
      <c r="W289" s="2851"/>
      <c r="X289" s="2851"/>
      <c r="Y289" s="2851"/>
      <c r="Z289" s="2851"/>
      <c r="AA289" s="2852" t="s">
        <v>786</v>
      </c>
      <c r="AB289" s="2852"/>
      <c r="AC289" s="2852"/>
      <c r="AD289" s="2852"/>
      <c r="AE289" s="2852"/>
      <c r="AF289" s="2852"/>
      <c r="AG289" s="2279"/>
      <c r="AH289" s="2279"/>
      <c r="AI289" s="2279"/>
      <c r="AJ289" s="2279"/>
      <c r="AK289" s="2279"/>
      <c r="AL289" s="2279"/>
      <c r="AM289" s="2279"/>
    </row>
    <row r="290" spans="1:39" ht="14.25" customHeight="1" thickTop="1" thickBot="1" x14ac:dyDescent="0.25">
      <c r="A290" s="2850" t="s">
        <v>840</v>
      </c>
      <c r="B290" s="2850"/>
      <c r="C290" s="2850"/>
      <c r="D290" s="2850"/>
      <c r="E290" s="2850"/>
      <c r="F290" s="2850"/>
      <c r="G290" s="2850"/>
      <c r="H290" s="2850"/>
      <c r="I290" s="2850"/>
      <c r="J290" s="2850"/>
      <c r="K290" s="2851" t="s">
        <v>841</v>
      </c>
      <c r="L290" s="2851"/>
      <c r="M290" s="2851"/>
      <c r="N290" s="2851"/>
      <c r="O290" s="2851" t="s">
        <v>786</v>
      </c>
      <c r="P290" s="2851"/>
      <c r="Q290" s="2851"/>
      <c r="R290" s="2851"/>
      <c r="S290" s="2851"/>
      <c r="T290" s="2851"/>
      <c r="U290" s="2851" t="s">
        <v>786</v>
      </c>
      <c r="V290" s="2851"/>
      <c r="W290" s="2851"/>
      <c r="X290" s="2851"/>
      <c r="Y290" s="2851"/>
      <c r="Z290" s="2851"/>
      <c r="AA290" s="2852" t="s">
        <v>786</v>
      </c>
      <c r="AB290" s="2852"/>
      <c r="AC290" s="2852"/>
      <c r="AD290" s="2852"/>
      <c r="AE290" s="2852"/>
      <c r="AF290" s="2852"/>
      <c r="AG290" s="2279"/>
      <c r="AH290" s="2279"/>
      <c r="AI290" s="2279"/>
      <c r="AJ290" s="2279"/>
      <c r="AK290" s="2279"/>
      <c r="AL290" s="2279"/>
      <c r="AM290" s="2279"/>
    </row>
    <row r="291" spans="1:39" ht="14.25" customHeight="1" thickTop="1" thickBot="1" x14ac:dyDescent="0.25">
      <c r="A291" s="2850" t="s">
        <v>842</v>
      </c>
      <c r="B291" s="2850"/>
      <c r="C291" s="2850"/>
      <c r="D291" s="2850"/>
      <c r="E291" s="2850"/>
      <c r="F291" s="2850"/>
      <c r="G291" s="2850"/>
      <c r="H291" s="2850"/>
      <c r="I291" s="2850"/>
      <c r="J291" s="2850"/>
      <c r="K291" s="2851" t="s">
        <v>843</v>
      </c>
      <c r="L291" s="2851"/>
      <c r="M291" s="2851"/>
      <c r="N291" s="2851"/>
      <c r="O291" s="2851" t="s">
        <v>786</v>
      </c>
      <c r="P291" s="2851"/>
      <c r="Q291" s="2851"/>
      <c r="R291" s="2851"/>
      <c r="S291" s="2851"/>
      <c r="T291" s="2851"/>
      <c r="U291" s="2851" t="s">
        <v>786</v>
      </c>
      <c r="V291" s="2851"/>
      <c r="W291" s="2851"/>
      <c r="X291" s="2851"/>
      <c r="Y291" s="2851"/>
      <c r="Z291" s="2851"/>
      <c r="AA291" s="2852" t="s">
        <v>786</v>
      </c>
      <c r="AB291" s="2852"/>
      <c r="AC291" s="2852"/>
      <c r="AD291" s="2852"/>
      <c r="AE291" s="2852"/>
      <c r="AF291" s="2852"/>
      <c r="AG291" s="2279"/>
      <c r="AH291" s="2279"/>
      <c r="AI291" s="2279"/>
      <c r="AJ291" s="2279"/>
      <c r="AK291" s="2279"/>
      <c r="AL291" s="2279"/>
      <c r="AM291" s="2279"/>
    </row>
    <row r="292" spans="1:39" ht="14.25" customHeight="1" thickTop="1" thickBot="1" x14ac:dyDescent="0.25">
      <c r="A292" s="2850" t="s">
        <v>784</v>
      </c>
      <c r="B292" s="2850"/>
      <c r="C292" s="2850"/>
      <c r="D292" s="2850"/>
      <c r="E292" s="2850"/>
      <c r="F292" s="2850"/>
      <c r="G292" s="2850"/>
      <c r="H292" s="2850"/>
      <c r="I292" s="2850"/>
      <c r="J292" s="2850"/>
      <c r="K292" s="2851" t="s">
        <v>844</v>
      </c>
      <c r="L292" s="2851"/>
      <c r="M292" s="2851"/>
      <c r="N292" s="2851"/>
      <c r="O292" s="2851" t="s">
        <v>786</v>
      </c>
      <c r="P292" s="2851"/>
      <c r="Q292" s="2851"/>
      <c r="R292" s="2851"/>
      <c r="S292" s="2851"/>
      <c r="T292" s="2851"/>
      <c r="U292" s="2851" t="s">
        <v>786</v>
      </c>
      <c r="V292" s="2851"/>
      <c r="W292" s="2851"/>
      <c r="X292" s="2851"/>
      <c r="Y292" s="2851"/>
      <c r="Z292" s="2851"/>
      <c r="AA292" s="2852" t="s">
        <v>786</v>
      </c>
      <c r="AB292" s="2852"/>
      <c r="AC292" s="2852"/>
      <c r="AD292" s="2852"/>
      <c r="AE292" s="2852"/>
      <c r="AF292" s="2852"/>
      <c r="AG292" s="2279"/>
      <c r="AH292" s="2279"/>
      <c r="AI292" s="2279"/>
      <c r="AJ292" s="2279"/>
      <c r="AK292" s="2279"/>
      <c r="AL292" s="2279"/>
      <c r="AM292" s="2279"/>
    </row>
    <row r="293" spans="1:39" ht="14.25" customHeight="1" thickTop="1" thickBot="1" x14ac:dyDescent="0.25">
      <c r="A293" s="2850" t="s">
        <v>787</v>
      </c>
      <c r="B293" s="2850"/>
      <c r="C293" s="2850"/>
      <c r="D293" s="2850"/>
      <c r="E293" s="2850"/>
      <c r="F293" s="2850"/>
      <c r="G293" s="2850"/>
      <c r="H293" s="2850"/>
      <c r="I293" s="2850"/>
      <c r="J293" s="2850"/>
      <c r="K293" s="2851" t="s">
        <v>845</v>
      </c>
      <c r="L293" s="2851"/>
      <c r="M293" s="2851"/>
      <c r="N293" s="2851"/>
      <c r="O293" s="2851" t="s">
        <v>786</v>
      </c>
      <c r="P293" s="2851"/>
      <c r="Q293" s="2851"/>
      <c r="R293" s="2851"/>
      <c r="S293" s="2851"/>
      <c r="T293" s="2851"/>
      <c r="U293" s="2851" t="s">
        <v>786</v>
      </c>
      <c r="V293" s="2851"/>
      <c r="W293" s="2851"/>
      <c r="X293" s="2851"/>
      <c r="Y293" s="2851"/>
      <c r="Z293" s="2851"/>
      <c r="AA293" s="2852" t="s">
        <v>786</v>
      </c>
      <c r="AB293" s="2852"/>
      <c r="AC293" s="2852"/>
      <c r="AD293" s="2852"/>
      <c r="AE293" s="2852"/>
      <c r="AF293" s="2852"/>
      <c r="AG293" s="2279"/>
      <c r="AH293" s="2279"/>
      <c r="AI293" s="2279"/>
      <c r="AJ293" s="2279"/>
      <c r="AK293" s="2279"/>
      <c r="AL293" s="2279"/>
      <c r="AM293" s="2279"/>
    </row>
    <row r="294" spans="1:39" ht="14.25" customHeight="1" thickTop="1" thickBot="1" x14ac:dyDescent="0.25">
      <c r="A294" s="2850" t="s">
        <v>789</v>
      </c>
      <c r="B294" s="2850"/>
      <c r="C294" s="2850"/>
      <c r="D294" s="2850"/>
      <c r="E294" s="2850"/>
      <c r="F294" s="2850"/>
      <c r="G294" s="2850"/>
      <c r="H294" s="2850"/>
      <c r="I294" s="2850"/>
      <c r="J294" s="2850"/>
      <c r="K294" s="2851" t="s">
        <v>846</v>
      </c>
      <c r="L294" s="2851"/>
      <c r="M294" s="2851"/>
      <c r="N294" s="2851"/>
      <c r="O294" s="2851" t="s">
        <v>786</v>
      </c>
      <c r="P294" s="2851"/>
      <c r="Q294" s="2851"/>
      <c r="R294" s="2851"/>
      <c r="S294" s="2851"/>
      <c r="T294" s="2851"/>
      <c r="U294" s="2851" t="s">
        <v>786</v>
      </c>
      <c r="V294" s="2851"/>
      <c r="W294" s="2851"/>
      <c r="X294" s="2851"/>
      <c r="Y294" s="2851"/>
      <c r="Z294" s="2851"/>
      <c r="AA294" s="2852" t="s">
        <v>786</v>
      </c>
      <c r="AB294" s="2852"/>
      <c r="AC294" s="2852"/>
      <c r="AD294" s="2852"/>
      <c r="AE294" s="2852"/>
      <c r="AF294" s="2852"/>
      <c r="AG294" s="2279"/>
      <c r="AH294" s="2279"/>
      <c r="AI294" s="2279"/>
      <c r="AJ294" s="2279"/>
      <c r="AK294" s="2279"/>
      <c r="AL294" s="2279"/>
      <c r="AM294" s="2279"/>
    </row>
    <row r="295" spans="1:39" ht="14.25" customHeight="1" thickTop="1" thickBot="1" x14ac:dyDescent="0.25">
      <c r="A295" s="2850" t="s">
        <v>791</v>
      </c>
      <c r="B295" s="2850"/>
      <c r="C295" s="2850"/>
      <c r="D295" s="2850"/>
      <c r="E295" s="2850"/>
      <c r="F295" s="2850"/>
      <c r="G295" s="2850"/>
      <c r="H295" s="2850"/>
      <c r="I295" s="2850"/>
      <c r="J295" s="2850"/>
      <c r="K295" s="2851" t="s">
        <v>847</v>
      </c>
      <c r="L295" s="2851"/>
      <c r="M295" s="2851"/>
      <c r="N295" s="2851"/>
      <c r="O295" s="2851" t="s">
        <v>786</v>
      </c>
      <c r="P295" s="2851"/>
      <c r="Q295" s="2851"/>
      <c r="R295" s="2851"/>
      <c r="S295" s="2851"/>
      <c r="T295" s="2851"/>
      <c r="U295" s="2851" t="s">
        <v>786</v>
      </c>
      <c r="V295" s="2851"/>
      <c r="W295" s="2851"/>
      <c r="X295" s="2851"/>
      <c r="Y295" s="2851"/>
      <c r="Z295" s="2851"/>
      <c r="AA295" s="2852" t="s">
        <v>786</v>
      </c>
      <c r="AB295" s="2852"/>
      <c r="AC295" s="2852"/>
      <c r="AD295" s="2852"/>
      <c r="AE295" s="2852"/>
      <c r="AF295" s="2852"/>
      <c r="AG295" s="2279"/>
      <c r="AH295" s="2279"/>
      <c r="AI295" s="2279"/>
      <c r="AJ295" s="2279"/>
      <c r="AK295" s="2279"/>
      <c r="AL295" s="2279"/>
      <c r="AM295" s="2279"/>
    </row>
    <row r="296" spans="1:39" ht="14.25" customHeight="1" thickTop="1" thickBot="1" x14ac:dyDescent="0.25">
      <c r="A296" s="2850" t="s">
        <v>848</v>
      </c>
      <c r="B296" s="2850"/>
      <c r="C296" s="2850"/>
      <c r="D296" s="2850"/>
      <c r="E296" s="2850"/>
      <c r="F296" s="2850"/>
      <c r="G296" s="2850"/>
      <c r="H296" s="2850"/>
      <c r="I296" s="2850"/>
      <c r="J296" s="2850"/>
      <c r="K296" s="2851" t="s">
        <v>849</v>
      </c>
      <c r="L296" s="2851"/>
      <c r="M296" s="2851"/>
      <c r="N296" s="2851"/>
      <c r="O296" s="2851" t="s">
        <v>786</v>
      </c>
      <c r="P296" s="2851"/>
      <c r="Q296" s="2851"/>
      <c r="R296" s="2851"/>
      <c r="S296" s="2851"/>
      <c r="T296" s="2851"/>
      <c r="U296" s="2851" t="s">
        <v>786</v>
      </c>
      <c r="V296" s="2851"/>
      <c r="W296" s="2851"/>
      <c r="X296" s="2851"/>
      <c r="Y296" s="2851"/>
      <c r="Z296" s="2851"/>
      <c r="AA296" s="2852" t="s">
        <v>786</v>
      </c>
      <c r="AB296" s="2852"/>
      <c r="AC296" s="2852"/>
      <c r="AD296" s="2852"/>
      <c r="AE296" s="2852"/>
      <c r="AF296" s="2852"/>
      <c r="AG296" s="2279"/>
      <c r="AH296" s="2279"/>
      <c r="AI296" s="2279"/>
      <c r="AJ296" s="2279"/>
      <c r="AK296" s="2279"/>
      <c r="AL296" s="2279"/>
      <c r="AM296" s="2279"/>
    </row>
    <row r="297" spans="1:39" ht="14.25" customHeight="1" thickTop="1" thickBot="1" x14ac:dyDescent="0.25">
      <c r="A297" s="2850" t="s">
        <v>784</v>
      </c>
      <c r="B297" s="2850"/>
      <c r="C297" s="2850"/>
      <c r="D297" s="2850"/>
      <c r="E297" s="2850"/>
      <c r="F297" s="2850"/>
      <c r="G297" s="2850"/>
      <c r="H297" s="2850"/>
      <c r="I297" s="2850"/>
      <c r="J297" s="2850"/>
      <c r="K297" s="2851" t="s">
        <v>850</v>
      </c>
      <c r="L297" s="2851"/>
      <c r="M297" s="2851"/>
      <c r="N297" s="2851"/>
      <c r="O297" s="2851" t="s">
        <v>786</v>
      </c>
      <c r="P297" s="2851"/>
      <c r="Q297" s="2851"/>
      <c r="R297" s="2851"/>
      <c r="S297" s="2851"/>
      <c r="T297" s="2851"/>
      <c r="U297" s="2851" t="s">
        <v>786</v>
      </c>
      <c r="V297" s="2851"/>
      <c r="W297" s="2851"/>
      <c r="X297" s="2851"/>
      <c r="Y297" s="2851"/>
      <c r="Z297" s="2851"/>
      <c r="AA297" s="2852" t="s">
        <v>786</v>
      </c>
      <c r="AB297" s="2852"/>
      <c r="AC297" s="2852"/>
      <c r="AD297" s="2852"/>
      <c r="AE297" s="2852"/>
      <c r="AF297" s="2852"/>
      <c r="AG297" s="2279"/>
      <c r="AH297" s="2279"/>
      <c r="AI297" s="2279"/>
      <c r="AJ297" s="2279"/>
      <c r="AK297" s="2279"/>
      <c r="AL297" s="2279"/>
      <c r="AM297" s="2279"/>
    </row>
    <row r="298" spans="1:39" ht="14.25" customHeight="1" thickTop="1" thickBot="1" x14ac:dyDescent="0.25">
      <c r="A298" s="2850" t="s">
        <v>787</v>
      </c>
      <c r="B298" s="2850"/>
      <c r="C298" s="2850"/>
      <c r="D298" s="2850"/>
      <c r="E298" s="2850"/>
      <c r="F298" s="2850"/>
      <c r="G298" s="2850"/>
      <c r="H298" s="2850"/>
      <c r="I298" s="2850"/>
      <c r="J298" s="2850"/>
      <c r="K298" s="2851" t="s">
        <v>851</v>
      </c>
      <c r="L298" s="2851"/>
      <c r="M298" s="2851"/>
      <c r="N298" s="2851"/>
      <c r="O298" s="2851" t="s">
        <v>786</v>
      </c>
      <c r="P298" s="2851"/>
      <c r="Q298" s="2851"/>
      <c r="R298" s="2851"/>
      <c r="S298" s="2851"/>
      <c r="T298" s="2851"/>
      <c r="U298" s="2851" t="s">
        <v>786</v>
      </c>
      <c r="V298" s="2851"/>
      <c r="W298" s="2851"/>
      <c r="X298" s="2851"/>
      <c r="Y298" s="2851"/>
      <c r="Z298" s="2851"/>
      <c r="AA298" s="2852" t="s">
        <v>786</v>
      </c>
      <c r="AB298" s="2852"/>
      <c r="AC298" s="2852"/>
      <c r="AD298" s="2852"/>
      <c r="AE298" s="2852"/>
      <c r="AF298" s="2852"/>
      <c r="AG298" s="2279"/>
      <c r="AH298" s="2279"/>
      <c r="AI298" s="2279"/>
      <c r="AJ298" s="2279"/>
      <c r="AK298" s="2279"/>
      <c r="AL298" s="2279"/>
      <c r="AM298" s="2279"/>
    </row>
    <row r="299" spans="1:39" ht="14.25" customHeight="1" thickTop="1" thickBot="1" x14ac:dyDescent="0.25">
      <c r="A299" s="2850" t="s">
        <v>789</v>
      </c>
      <c r="B299" s="2850"/>
      <c r="C299" s="2850"/>
      <c r="D299" s="2850"/>
      <c r="E299" s="2850"/>
      <c r="F299" s="2850"/>
      <c r="G299" s="2850"/>
      <c r="H299" s="2850"/>
      <c r="I299" s="2850"/>
      <c r="J299" s="2850"/>
      <c r="K299" s="2851" t="s">
        <v>852</v>
      </c>
      <c r="L299" s="2851"/>
      <c r="M299" s="2851"/>
      <c r="N299" s="2851"/>
      <c r="O299" s="2851" t="s">
        <v>786</v>
      </c>
      <c r="P299" s="2851"/>
      <c r="Q299" s="2851"/>
      <c r="R299" s="2851"/>
      <c r="S299" s="2851"/>
      <c r="T299" s="2851"/>
      <c r="U299" s="2851" t="s">
        <v>786</v>
      </c>
      <c r="V299" s="2851"/>
      <c r="W299" s="2851"/>
      <c r="X299" s="2851"/>
      <c r="Y299" s="2851"/>
      <c r="Z299" s="2851"/>
      <c r="AA299" s="2852" t="s">
        <v>786</v>
      </c>
      <c r="AB299" s="2852"/>
      <c r="AC299" s="2852"/>
      <c r="AD299" s="2852"/>
      <c r="AE299" s="2852"/>
      <c r="AF299" s="2852"/>
      <c r="AG299" s="2279"/>
      <c r="AH299" s="2279"/>
      <c r="AI299" s="2279"/>
      <c r="AJ299" s="2279"/>
      <c r="AK299" s="2279"/>
      <c r="AL299" s="2279"/>
      <c r="AM299" s="2279"/>
    </row>
    <row r="300" spans="1:39" ht="14.25" customHeight="1" thickTop="1" thickBot="1" x14ac:dyDescent="0.25">
      <c r="A300" s="2850" t="s">
        <v>791</v>
      </c>
      <c r="B300" s="2850"/>
      <c r="C300" s="2850"/>
      <c r="D300" s="2850"/>
      <c r="E300" s="2850"/>
      <c r="F300" s="2850"/>
      <c r="G300" s="2850"/>
      <c r="H300" s="2850"/>
      <c r="I300" s="2850"/>
      <c r="J300" s="2850"/>
      <c r="K300" s="2851" t="s">
        <v>853</v>
      </c>
      <c r="L300" s="2851"/>
      <c r="M300" s="2851"/>
      <c r="N300" s="2851"/>
      <c r="O300" s="2851" t="s">
        <v>786</v>
      </c>
      <c r="P300" s="2851"/>
      <c r="Q300" s="2851"/>
      <c r="R300" s="2851"/>
      <c r="S300" s="2851"/>
      <c r="T300" s="2851"/>
      <c r="U300" s="2851" t="s">
        <v>786</v>
      </c>
      <c r="V300" s="2851"/>
      <c r="W300" s="2851"/>
      <c r="X300" s="2851"/>
      <c r="Y300" s="2851"/>
      <c r="Z300" s="2851"/>
      <c r="AA300" s="2852" t="s">
        <v>786</v>
      </c>
      <c r="AB300" s="2852"/>
      <c r="AC300" s="2852"/>
      <c r="AD300" s="2852"/>
      <c r="AE300" s="2852"/>
      <c r="AF300" s="2852"/>
      <c r="AG300" s="2279"/>
      <c r="AH300" s="2279"/>
      <c r="AI300" s="2279"/>
      <c r="AJ300" s="2279"/>
      <c r="AK300" s="2279"/>
      <c r="AL300" s="2279"/>
      <c r="AM300" s="2279"/>
    </row>
    <row r="301" spans="1:39" ht="14.25" customHeight="1" thickTop="1" thickBot="1" x14ac:dyDescent="0.25">
      <c r="A301" s="2850" t="s">
        <v>854</v>
      </c>
      <c r="B301" s="2850"/>
      <c r="C301" s="2850"/>
      <c r="D301" s="2850"/>
      <c r="E301" s="2850"/>
      <c r="F301" s="2850"/>
      <c r="G301" s="2850"/>
      <c r="H301" s="2850"/>
      <c r="I301" s="2850"/>
      <c r="J301" s="2850"/>
      <c r="K301" s="2851" t="s">
        <v>855</v>
      </c>
      <c r="L301" s="2851"/>
      <c r="M301" s="2851"/>
      <c r="N301" s="2851"/>
      <c r="O301" s="2851" t="s">
        <v>786</v>
      </c>
      <c r="P301" s="2851"/>
      <c r="Q301" s="2851"/>
      <c r="R301" s="2851"/>
      <c r="S301" s="2851"/>
      <c r="T301" s="2851"/>
      <c r="U301" s="2851" t="s">
        <v>786</v>
      </c>
      <c r="V301" s="2851"/>
      <c r="W301" s="2851"/>
      <c r="X301" s="2851"/>
      <c r="Y301" s="2851"/>
      <c r="Z301" s="2851"/>
      <c r="AA301" s="2852" t="s">
        <v>786</v>
      </c>
      <c r="AB301" s="2852"/>
      <c r="AC301" s="2852"/>
      <c r="AD301" s="2852"/>
      <c r="AE301" s="2852"/>
      <c r="AF301" s="2852"/>
      <c r="AG301" s="2279"/>
      <c r="AH301" s="2279"/>
      <c r="AI301" s="2279"/>
      <c r="AJ301" s="2279"/>
      <c r="AK301" s="2279"/>
      <c r="AL301" s="2279"/>
      <c r="AM301" s="2279"/>
    </row>
    <row r="302" spans="1:39" ht="14.25" customHeight="1" thickTop="1" thickBot="1" x14ac:dyDescent="0.25">
      <c r="A302" s="2850" t="s">
        <v>784</v>
      </c>
      <c r="B302" s="2850"/>
      <c r="C302" s="2850"/>
      <c r="D302" s="2850"/>
      <c r="E302" s="2850"/>
      <c r="F302" s="2850"/>
      <c r="G302" s="2850"/>
      <c r="H302" s="2850"/>
      <c r="I302" s="2850"/>
      <c r="J302" s="2850"/>
      <c r="K302" s="2851" t="s">
        <v>856</v>
      </c>
      <c r="L302" s="2851"/>
      <c r="M302" s="2851"/>
      <c r="N302" s="2851"/>
      <c r="O302" s="2851" t="s">
        <v>786</v>
      </c>
      <c r="P302" s="2851"/>
      <c r="Q302" s="2851"/>
      <c r="R302" s="2851"/>
      <c r="S302" s="2851"/>
      <c r="T302" s="2851"/>
      <c r="U302" s="2851" t="s">
        <v>786</v>
      </c>
      <c r="V302" s="2851"/>
      <c r="W302" s="2851"/>
      <c r="X302" s="2851"/>
      <c r="Y302" s="2851"/>
      <c r="Z302" s="2851"/>
      <c r="AA302" s="2852" t="s">
        <v>786</v>
      </c>
      <c r="AB302" s="2852"/>
      <c r="AC302" s="2852"/>
      <c r="AD302" s="2852"/>
      <c r="AE302" s="2852"/>
      <c r="AF302" s="2852"/>
      <c r="AG302" s="2279"/>
      <c r="AH302" s="2279"/>
      <c r="AI302" s="2279"/>
      <c r="AJ302" s="2279"/>
      <c r="AK302" s="2279"/>
      <c r="AL302" s="2279"/>
      <c r="AM302" s="2279"/>
    </row>
    <row r="303" spans="1:39" ht="14.25" customHeight="1" thickTop="1" thickBot="1" x14ac:dyDescent="0.25">
      <c r="A303" s="2850" t="s">
        <v>787</v>
      </c>
      <c r="B303" s="2850"/>
      <c r="C303" s="2850"/>
      <c r="D303" s="2850"/>
      <c r="E303" s="2850"/>
      <c r="F303" s="2850"/>
      <c r="G303" s="2850"/>
      <c r="H303" s="2850"/>
      <c r="I303" s="2850"/>
      <c r="J303" s="2850"/>
      <c r="K303" s="2851" t="s">
        <v>857</v>
      </c>
      <c r="L303" s="2851"/>
      <c r="M303" s="2851"/>
      <c r="N303" s="2851"/>
      <c r="O303" s="2851" t="s">
        <v>786</v>
      </c>
      <c r="P303" s="2851"/>
      <c r="Q303" s="2851"/>
      <c r="R303" s="2851"/>
      <c r="S303" s="2851"/>
      <c r="T303" s="2851"/>
      <c r="U303" s="2851" t="s">
        <v>786</v>
      </c>
      <c r="V303" s="2851"/>
      <c r="W303" s="2851"/>
      <c r="X303" s="2851"/>
      <c r="Y303" s="2851"/>
      <c r="Z303" s="2851"/>
      <c r="AA303" s="2852" t="s">
        <v>786</v>
      </c>
      <c r="AB303" s="2852"/>
      <c r="AC303" s="2852"/>
      <c r="AD303" s="2852"/>
      <c r="AE303" s="2852"/>
      <c r="AF303" s="2852"/>
      <c r="AG303" s="2279"/>
      <c r="AH303" s="2279"/>
      <c r="AI303" s="2279"/>
      <c r="AJ303" s="2279"/>
      <c r="AK303" s="2279"/>
      <c r="AL303" s="2279"/>
      <c r="AM303" s="2279"/>
    </row>
    <row r="304" spans="1:39" ht="14.25" customHeight="1" thickTop="1" thickBot="1" x14ac:dyDescent="0.25">
      <c r="A304" s="2850" t="s">
        <v>789</v>
      </c>
      <c r="B304" s="2850"/>
      <c r="C304" s="2850"/>
      <c r="D304" s="2850"/>
      <c r="E304" s="2850"/>
      <c r="F304" s="2850"/>
      <c r="G304" s="2850"/>
      <c r="H304" s="2850"/>
      <c r="I304" s="2850"/>
      <c r="J304" s="2850"/>
      <c r="K304" s="2851" t="s">
        <v>858</v>
      </c>
      <c r="L304" s="2851"/>
      <c r="M304" s="2851"/>
      <c r="N304" s="2851"/>
      <c r="O304" s="2851" t="s">
        <v>786</v>
      </c>
      <c r="P304" s="2851"/>
      <c r="Q304" s="2851"/>
      <c r="R304" s="2851"/>
      <c r="S304" s="2851"/>
      <c r="T304" s="2851"/>
      <c r="U304" s="2851" t="s">
        <v>786</v>
      </c>
      <c r="V304" s="2851"/>
      <c r="W304" s="2851"/>
      <c r="X304" s="2851"/>
      <c r="Y304" s="2851"/>
      <c r="Z304" s="2851"/>
      <c r="AA304" s="2852" t="s">
        <v>786</v>
      </c>
      <c r="AB304" s="2852"/>
      <c r="AC304" s="2852"/>
      <c r="AD304" s="2852"/>
      <c r="AE304" s="2852"/>
      <c r="AF304" s="2852"/>
      <c r="AG304" s="2279"/>
      <c r="AH304" s="2279"/>
      <c r="AI304" s="2279"/>
      <c r="AJ304" s="2279"/>
      <c r="AK304" s="2279"/>
      <c r="AL304" s="2279"/>
      <c r="AM304" s="2279"/>
    </row>
    <row r="305" spans="1:39" ht="14.25" customHeight="1" thickTop="1" thickBot="1" x14ac:dyDescent="0.25">
      <c r="A305" s="2850" t="s">
        <v>791</v>
      </c>
      <c r="B305" s="2850"/>
      <c r="C305" s="2850"/>
      <c r="D305" s="2850"/>
      <c r="E305" s="2850"/>
      <c r="F305" s="2850"/>
      <c r="G305" s="2850"/>
      <c r="H305" s="2850"/>
      <c r="I305" s="2850"/>
      <c r="J305" s="2850"/>
      <c r="K305" s="2851" t="s">
        <v>859</v>
      </c>
      <c r="L305" s="2851"/>
      <c r="M305" s="2851"/>
      <c r="N305" s="2851"/>
      <c r="O305" s="2851" t="s">
        <v>786</v>
      </c>
      <c r="P305" s="2851"/>
      <c r="Q305" s="2851"/>
      <c r="R305" s="2851"/>
      <c r="S305" s="2851"/>
      <c r="T305" s="2851"/>
      <c r="U305" s="2851" t="s">
        <v>786</v>
      </c>
      <c r="V305" s="2851"/>
      <c r="W305" s="2851"/>
      <c r="X305" s="2851"/>
      <c r="Y305" s="2851"/>
      <c r="Z305" s="2851"/>
      <c r="AA305" s="2852" t="s">
        <v>786</v>
      </c>
      <c r="AB305" s="2852"/>
      <c r="AC305" s="2852"/>
      <c r="AD305" s="2852"/>
      <c r="AE305" s="2852"/>
      <c r="AF305" s="2852"/>
      <c r="AG305" s="2279"/>
      <c r="AH305" s="2279"/>
      <c r="AI305" s="2279"/>
      <c r="AJ305" s="2279"/>
      <c r="AK305" s="2279"/>
      <c r="AL305" s="2279"/>
      <c r="AM305" s="2279"/>
    </row>
    <row r="306" spans="1:39" ht="14.25" customHeight="1" thickTop="1" thickBot="1" x14ac:dyDescent="0.25">
      <c r="A306" s="2850" t="s">
        <v>860</v>
      </c>
      <c r="B306" s="2850"/>
      <c r="C306" s="2850"/>
      <c r="D306" s="2850"/>
      <c r="E306" s="2850"/>
      <c r="F306" s="2850"/>
      <c r="G306" s="2850"/>
      <c r="H306" s="2850"/>
      <c r="I306" s="2850"/>
      <c r="J306" s="2850"/>
      <c r="K306" s="2851" t="s">
        <v>861</v>
      </c>
      <c r="L306" s="2851"/>
      <c r="M306" s="2851"/>
      <c r="N306" s="2851"/>
      <c r="O306" s="2851" t="s">
        <v>786</v>
      </c>
      <c r="P306" s="2851"/>
      <c r="Q306" s="2851"/>
      <c r="R306" s="2851"/>
      <c r="S306" s="2851"/>
      <c r="T306" s="2851"/>
      <c r="U306" s="2851" t="s">
        <v>786</v>
      </c>
      <c r="V306" s="2851"/>
      <c r="W306" s="2851"/>
      <c r="X306" s="2851"/>
      <c r="Y306" s="2851"/>
      <c r="Z306" s="2851"/>
      <c r="AA306" s="2852" t="s">
        <v>786</v>
      </c>
      <c r="AB306" s="2852"/>
      <c r="AC306" s="2852"/>
      <c r="AD306" s="2852"/>
      <c r="AE306" s="2852"/>
      <c r="AF306" s="2852"/>
      <c r="AG306" s="2279"/>
      <c r="AH306" s="2279"/>
      <c r="AI306" s="2279"/>
      <c r="AJ306" s="2279"/>
      <c r="AK306" s="2279"/>
      <c r="AL306" s="2279"/>
      <c r="AM306" s="2279"/>
    </row>
    <row r="307" spans="1:39" ht="14.25" customHeight="1" thickTop="1" thickBot="1" x14ac:dyDescent="0.25">
      <c r="A307" s="2850" t="s">
        <v>862</v>
      </c>
      <c r="B307" s="2850"/>
      <c r="C307" s="2850"/>
      <c r="D307" s="2850"/>
      <c r="E307" s="2850"/>
      <c r="F307" s="2850"/>
      <c r="G307" s="2850"/>
      <c r="H307" s="2850"/>
      <c r="I307" s="2850"/>
      <c r="J307" s="2850"/>
      <c r="K307" s="2851" t="s">
        <v>863</v>
      </c>
      <c r="L307" s="2851"/>
      <c r="M307" s="2851"/>
      <c r="N307" s="2851"/>
      <c r="O307" s="2851" t="s">
        <v>786</v>
      </c>
      <c r="P307" s="2851"/>
      <c r="Q307" s="2851"/>
      <c r="R307" s="2851"/>
      <c r="S307" s="2851"/>
      <c r="T307" s="2851"/>
      <c r="U307" s="2851" t="s">
        <v>786</v>
      </c>
      <c r="V307" s="2851"/>
      <c r="W307" s="2851"/>
      <c r="X307" s="2851"/>
      <c r="Y307" s="2851"/>
      <c r="Z307" s="2851"/>
      <c r="AA307" s="2852" t="s">
        <v>786</v>
      </c>
      <c r="AB307" s="2852"/>
      <c r="AC307" s="2852"/>
      <c r="AD307" s="2852"/>
      <c r="AE307" s="2852"/>
      <c r="AF307" s="2852"/>
      <c r="AG307" s="2279"/>
      <c r="AH307" s="2279"/>
      <c r="AI307" s="2279"/>
      <c r="AJ307" s="2279"/>
      <c r="AK307" s="2279"/>
      <c r="AL307" s="2279"/>
      <c r="AM307" s="2279"/>
    </row>
    <row r="308" spans="1:39" ht="14.25" customHeight="1" thickTop="1" thickBot="1" x14ac:dyDescent="0.25">
      <c r="A308" s="2850" t="s">
        <v>784</v>
      </c>
      <c r="B308" s="2850"/>
      <c r="C308" s="2850"/>
      <c r="D308" s="2850"/>
      <c r="E308" s="2850"/>
      <c r="F308" s="2850"/>
      <c r="G308" s="2850"/>
      <c r="H308" s="2850"/>
      <c r="I308" s="2850"/>
      <c r="J308" s="2850"/>
      <c r="K308" s="2851" t="s">
        <v>864</v>
      </c>
      <c r="L308" s="2851"/>
      <c r="M308" s="2851"/>
      <c r="N308" s="2851"/>
      <c r="O308" s="2851" t="s">
        <v>786</v>
      </c>
      <c r="P308" s="2851"/>
      <c r="Q308" s="2851"/>
      <c r="R308" s="2851"/>
      <c r="S308" s="2851"/>
      <c r="T308" s="2851"/>
      <c r="U308" s="2851" t="s">
        <v>786</v>
      </c>
      <c r="V308" s="2851"/>
      <c r="W308" s="2851"/>
      <c r="X308" s="2851"/>
      <c r="Y308" s="2851"/>
      <c r="Z308" s="2851"/>
      <c r="AA308" s="2852" t="s">
        <v>786</v>
      </c>
      <c r="AB308" s="2852"/>
      <c r="AC308" s="2852"/>
      <c r="AD308" s="2852"/>
      <c r="AE308" s="2852"/>
      <c r="AF308" s="2852"/>
      <c r="AG308" s="2279"/>
      <c r="AH308" s="2279"/>
      <c r="AI308" s="2279"/>
      <c r="AJ308" s="2279"/>
      <c r="AK308" s="2279"/>
      <c r="AL308" s="2279"/>
      <c r="AM308" s="2279"/>
    </row>
    <row r="309" spans="1:39" ht="14.25" customHeight="1" thickTop="1" thickBot="1" x14ac:dyDescent="0.25">
      <c r="A309" s="2850" t="s">
        <v>787</v>
      </c>
      <c r="B309" s="2850"/>
      <c r="C309" s="2850"/>
      <c r="D309" s="2850"/>
      <c r="E309" s="2850"/>
      <c r="F309" s="2850"/>
      <c r="G309" s="2850"/>
      <c r="H309" s="2850"/>
      <c r="I309" s="2850"/>
      <c r="J309" s="2850"/>
      <c r="K309" s="2851" t="s">
        <v>865</v>
      </c>
      <c r="L309" s="2851"/>
      <c r="M309" s="2851"/>
      <c r="N309" s="2851"/>
      <c r="O309" s="2851" t="s">
        <v>786</v>
      </c>
      <c r="P309" s="2851"/>
      <c r="Q309" s="2851"/>
      <c r="R309" s="2851"/>
      <c r="S309" s="2851"/>
      <c r="T309" s="2851"/>
      <c r="U309" s="2851" t="s">
        <v>786</v>
      </c>
      <c r="V309" s="2851"/>
      <c r="W309" s="2851"/>
      <c r="X309" s="2851"/>
      <c r="Y309" s="2851"/>
      <c r="Z309" s="2851"/>
      <c r="AA309" s="2852" t="s">
        <v>786</v>
      </c>
      <c r="AB309" s="2852"/>
      <c r="AC309" s="2852"/>
      <c r="AD309" s="2852"/>
      <c r="AE309" s="2852"/>
      <c r="AF309" s="2852"/>
      <c r="AG309" s="2279"/>
      <c r="AH309" s="2279"/>
      <c r="AI309" s="2279"/>
      <c r="AJ309" s="2279"/>
      <c r="AK309" s="2279"/>
      <c r="AL309" s="2279"/>
      <c r="AM309" s="2279"/>
    </row>
    <row r="310" spans="1:39" ht="14.25" customHeight="1" thickTop="1" thickBot="1" x14ac:dyDescent="0.25">
      <c r="A310" s="2850" t="s">
        <v>789</v>
      </c>
      <c r="B310" s="2850"/>
      <c r="C310" s="2850"/>
      <c r="D310" s="2850"/>
      <c r="E310" s="2850"/>
      <c r="F310" s="2850"/>
      <c r="G310" s="2850"/>
      <c r="H310" s="2850"/>
      <c r="I310" s="2850"/>
      <c r="J310" s="2850"/>
      <c r="K310" s="2851" t="s">
        <v>866</v>
      </c>
      <c r="L310" s="2851"/>
      <c r="M310" s="2851"/>
      <c r="N310" s="2851"/>
      <c r="O310" s="2851" t="s">
        <v>786</v>
      </c>
      <c r="P310" s="2851"/>
      <c r="Q310" s="2851"/>
      <c r="R310" s="2851"/>
      <c r="S310" s="2851"/>
      <c r="T310" s="2851"/>
      <c r="U310" s="2851" t="s">
        <v>786</v>
      </c>
      <c r="V310" s="2851"/>
      <c r="W310" s="2851"/>
      <c r="X310" s="2851"/>
      <c r="Y310" s="2851"/>
      <c r="Z310" s="2851"/>
      <c r="AA310" s="2852" t="s">
        <v>786</v>
      </c>
      <c r="AB310" s="2852"/>
      <c r="AC310" s="2852"/>
      <c r="AD310" s="2852"/>
      <c r="AE310" s="2852"/>
      <c r="AF310" s="2852"/>
      <c r="AG310" s="2279"/>
      <c r="AH310" s="2279"/>
      <c r="AI310" s="2279"/>
      <c r="AJ310" s="2279"/>
      <c r="AK310" s="2279"/>
      <c r="AL310" s="2279"/>
      <c r="AM310" s="2279"/>
    </row>
    <row r="311" spans="1:39" ht="14.25" customHeight="1" thickTop="1" thickBot="1" x14ac:dyDescent="0.25">
      <c r="A311" s="2850" t="s">
        <v>791</v>
      </c>
      <c r="B311" s="2850"/>
      <c r="C311" s="2850"/>
      <c r="D311" s="2850"/>
      <c r="E311" s="2850"/>
      <c r="F311" s="2850"/>
      <c r="G311" s="2850"/>
      <c r="H311" s="2850"/>
      <c r="I311" s="2850"/>
      <c r="J311" s="2850"/>
      <c r="K311" s="2851" t="s">
        <v>867</v>
      </c>
      <c r="L311" s="2851"/>
      <c r="M311" s="2851"/>
      <c r="N311" s="2851"/>
      <c r="O311" s="2851" t="s">
        <v>786</v>
      </c>
      <c r="P311" s="2851"/>
      <c r="Q311" s="2851"/>
      <c r="R311" s="2851"/>
      <c r="S311" s="2851"/>
      <c r="T311" s="2851"/>
      <c r="U311" s="2851" t="s">
        <v>786</v>
      </c>
      <c r="V311" s="2851"/>
      <c r="W311" s="2851"/>
      <c r="X311" s="2851"/>
      <c r="Y311" s="2851"/>
      <c r="Z311" s="2851"/>
      <c r="AA311" s="2852" t="s">
        <v>786</v>
      </c>
      <c r="AB311" s="2852"/>
      <c r="AC311" s="2852"/>
      <c r="AD311" s="2852"/>
      <c r="AE311" s="2852"/>
      <c r="AF311" s="2852"/>
      <c r="AG311" s="2279"/>
      <c r="AH311" s="2279"/>
      <c r="AI311" s="2279"/>
      <c r="AJ311" s="2279"/>
      <c r="AK311" s="2279"/>
      <c r="AL311" s="2279"/>
      <c r="AM311" s="2279"/>
    </row>
    <row r="312" spans="1:39" ht="14.25" customHeight="1" thickTop="1" thickBot="1" x14ac:dyDescent="0.25">
      <c r="A312" s="2850" t="s">
        <v>868</v>
      </c>
      <c r="B312" s="2850"/>
      <c r="C312" s="2850"/>
      <c r="D312" s="2850"/>
      <c r="E312" s="2850"/>
      <c r="F312" s="2850"/>
      <c r="G312" s="2850"/>
      <c r="H312" s="2850"/>
      <c r="I312" s="2850"/>
      <c r="J312" s="2850"/>
      <c r="K312" s="2851" t="s">
        <v>869</v>
      </c>
      <c r="L312" s="2851"/>
      <c r="M312" s="2851"/>
      <c r="N312" s="2851"/>
      <c r="O312" s="2851" t="s">
        <v>786</v>
      </c>
      <c r="P312" s="2851"/>
      <c r="Q312" s="2851"/>
      <c r="R312" s="2851"/>
      <c r="S312" s="2851"/>
      <c r="T312" s="2851"/>
      <c r="U312" s="2851" t="s">
        <v>786</v>
      </c>
      <c r="V312" s="2851"/>
      <c r="W312" s="2851"/>
      <c r="X312" s="2851"/>
      <c r="Y312" s="2851"/>
      <c r="Z312" s="2851"/>
      <c r="AA312" s="2852" t="s">
        <v>786</v>
      </c>
      <c r="AB312" s="2852"/>
      <c r="AC312" s="2852"/>
      <c r="AD312" s="2852"/>
      <c r="AE312" s="2852"/>
      <c r="AF312" s="2852"/>
      <c r="AG312" s="2279"/>
      <c r="AH312" s="2279"/>
      <c r="AI312" s="2279"/>
      <c r="AJ312" s="2279"/>
      <c r="AK312" s="2279"/>
      <c r="AL312" s="2279"/>
      <c r="AM312" s="2279"/>
    </row>
    <row r="313" spans="1:39" ht="14.25" customHeight="1" thickTop="1" thickBot="1" x14ac:dyDescent="0.25">
      <c r="A313" s="2850" t="s">
        <v>784</v>
      </c>
      <c r="B313" s="2850"/>
      <c r="C313" s="2850"/>
      <c r="D313" s="2850"/>
      <c r="E313" s="2850"/>
      <c r="F313" s="2850"/>
      <c r="G313" s="2850"/>
      <c r="H313" s="2850"/>
      <c r="I313" s="2850"/>
      <c r="J313" s="2850"/>
      <c r="K313" s="2851" t="s">
        <v>870</v>
      </c>
      <c r="L313" s="2851"/>
      <c r="M313" s="2851"/>
      <c r="N313" s="2851"/>
      <c r="O313" s="2851" t="s">
        <v>786</v>
      </c>
      <c r="P313" s="2851"/>
      <c r="Q313" s="2851"/>
      <c r="R313" s="2851"/>
      <c r="S313" s="2851"/>
      <c r="T313" s="2851"/>
      <c r="U313" s="2851" t="s">
        <v>786</v>
      </c>
      <c r="V313" s="2851"/>
      <c r="W313" s="2851"/>
      <c r="X313" s="2851"/>
      <c r="Y313" s="2851"/>
      <c r="Z313" s="2851"/>
      <c r="AA313" s="2852" t="s">
        <v>786</v>
      </c>
      <c r="AB313" s="2852"/>
      <c r="AC313" s="2852"/>
      <c r="AD313" s="2852"/>
      <c r="AE313" s="2852"/>
      <c r="AF313" s="2852"/>
      <c r="AG313" s="2279"/>
      <c r="AH313" s="2279"/>
      <c r="AI313" s="2279"/>
      <c r="AJ313" s="2279"/>
      <c r="AK313" s="2279"/>
      <c r="AL313" s="2279"/>
      <c r="AM313" s="2279"/>
    </row>
    <row r="314" spans="1:39" ht="14.25" customHeight="1" thickTop="1" thickBot="1" x14ac:dyDescent="0.25">
      <c r="A314" s="2850" t="s">
        <v>787</v>
      </c>
      <c r="B314" s="2850"/>
      <c r="C314" s="2850"/>
      <c r="D314" s="2850"/>
      <c r="E314" s="2850"/>
      <c r="F314" s="2850"/>
      <c r="G314" s="2850"/>
      <c r="H314" s="2850"/>
      <c r="I314" s="2850"/>
      <c r="J314" s="2850"/>
      <c r="K314" s="2851" t="s">
        <v>871</v>
      </c>
      <c r="L314" s="2851"/>
      <c r="M314" s="2851"/>
      <c r="N314" s="2851"/>
      <c r="O314" s="2851" t="s">
        <v>786</v>
      </c>
      <c r="P314" s="2851"/>
      <c r="Q314" s="2851"/>
      <c r="R314" s="2851"/>
      <c r="S314" s="2851"/>
      <c r="T314" s="2851"/>
      <c r="U314" s="2851" t="s">
        <v>786</v>
      </c>
      <c r="V314" s="2851"/>
      <c r="W314" s="2851"/>
      <c r="X314" s="2851"/>
      <c r="Y314" s="2851"/>
      <c r="Z314" s="2851"/>
      <c r="AA314" s="2852" t="s">
        <v>786</v>
      </c>
      <c r="AB314" s="2852"/>
      <c r="AC314" s="2852"/>
      <c r="AD314" s="2852"/>
      <c r="AE314" s="2852"/>
      <c r="AF314" s="2852"/>
      <c r="AG314" s="2279"/>
      <c r="AH314" s="2279"/>
      <c r="AI314" s="2279"/>
      <c r="AJ314" s="2279"/>
      <c r="AK314" s="2279"/>
      <c r="AL314" s="2279"/>
      <c r="AM314" s="2279"/>
    </row>
    <row r="315" spans="1:39" ht="14.25" customHeight="1" thickTop="1" thickBot="1" x14ac:dyDescent="0.25">
      <c r="A315" s="2850" t="s">
        <v>789</v>
      </c>
      <c r="B315" s="2850"/>
      <c r="C315" s="2850"/>
      <c r="D315" s="2850"/>
      <c r="E315" s="2850"/>
      <c r="F315" s="2850"/>
      <c r="G315" s="2850"/>
      <c r="H315" s="2850"/>
      <c r="I315" s="2850"/>
      <c r="J315" s="2850"/>
      <c r="K315" s="2851" t="s">
        <v>872</v>
      </c>
      <c r="L315" s="2851"/>
      <c r="M315" s="2851"/>
      <c r="N315" s="2851"/>
      <c r="O315" s="2851" t="s">
        <v>786</v>
      </c>
      <c r="P315" s="2851"/>
      <c r="Q315" s="2851"/>
      <c r="R315" s="2851"/>
      <c r="S315" s="2851"/>
      <c r="T315" s="2851"/>
      <c r="U315" s="2851" t="s">
        <v>786</v>
      </c>
      <c r="V315" s="2851"/>
      <c r="W315" s="2851"/>
      <c r="X315" s="2851"/>
      <c r="Y315" s="2851"/>
      <c r="Z315" s="2851"/>
      <c r="AA315" s="2852" t="s">
        <v>786</v>
      </c>
      <c r="AB315" s="2852"/>
      <c r="AC315" s="2852"/>
      <c r="AD315" s="2852"/>
      <c r="AE315" s="2852"/>
      <c r="AF315" s="2852"/>
      <c r="AG315" s="2279"/>
      <c r="AH315" s="2279"/>
      <c r="AI315" s="2279"/>
      <c r="AJ315" s="2279"/>
      <c r="AK315" s="2279"/>
      <c r="AL315" s="2279"/>
      <c r="AM315" s="2279"/>
    </row>
    <row r="316" spans="1:39" ht="14.25" customHeight="1" thickTop="1" thickBot="1" x14ac:dyDescent="0.25">
      <c r="A316" s="2850" t="s">
        <v>791</v>
      </c>
      <c r="B316" s="2850"/>
      <c r="C316" s="2850"/>
      <c r="D316" s="2850"/>
      <c r="E316" s="2850"/>
      <c r="F316" s="2850"/>
      <c r="G316" s="2850"/>
      <c r="H316" s="2850"/>
      <c r="I316" s="2850"/>
      <c r="J316" s="2850"/>
      <c r="K316" s="2851" t="s">
        <v>873</v>
      </c>
      <c r="L316" s="2851"/>
      <c r="M316" s="2851"/>
      <c r="N316" s="2851"/>
      <c r="O316" s="2851" t="s">
        <v>786</v>
      </c>
      <c r="P316" s="2851"/>
      <c r="Q316" s="2851"/>
      <c r="R316" s="2851"/>
      <c r="S316" s="2851"/>
      <c r="T316" s="2851"/>
      <c r="U316" s="2851" t="s">
        <v>786</v>
      </c>
      <c r="V316" s="2851"/>
      <c r="W316" s="2851"/>
      <c r="X316" s="2851"/>
      <c r="Y316" s="2851"/>
      <c r="Z316" s="2851"/>
      <c r="AA316" s="2852" t="s">
        <v>786</v>
      </c>
      <c r="AB316" s="2852"/>
      <c r="AC316" s="2852"/>
      <c r="AD316" s="2852"/>
      <c r="AE316" s="2852"/>
      <c r="AF316" s="2852"/>
      <c r="AG316" s="2279"/>
      <c r="AH316" s="2279"/>
      <c r="AI316" s="2279"/>
      <c r="AJ316" s="2279"/>
      <c r="AK316" s="2279"/>
      <c r="AL316" s="2279"/>
      <c r="AM316" s="2279"/>
    </row>
    <row r="317" spans="1:39" ht="14.25" customHeight="1" thickTop="1" thickBot="1" x14ac:dyDescent="0.25">
      <c r="A317" s="2850" t="s">
        <v>874</v>
      </c>
      <c r="B317" s="2850"/>
      <c r="C317" s="2850"/>
      <c r="D317" s="2850"/>
      <c r="E317" s="2850"/>
      <c r="F317" s="2850"/>
      <c r="G317" s="2850"/>
      <c r="H317" s="2850"/>
      <c r="I317" s="2850"/>
      <c r="J317" s="2850"/>
      <c r="K317" s="2851" t="s">
        <v>875</v>
      </c>
      <c r="L317" s="2851"/>
      <c r="M317" s="2851"/>
      <c r="N317" s="2851"/>
      <c r="O317" s="2851" t="s">
        <v>786</v>
      </c>
      <c r="P317" s="2851"/>
      <c r="Q317" s="2851"/>
      <c r="R317" s="2851"/>
      <c r="S317" s="2851"/>
      <c r="T317" s="2851"/>
      <c r="U317" s="2851" t="s">
        <v>786</v>
      </c>
      <c r="V317" s="2851"/>
      <c r="W317" s="2851"/>
      <c r="X317" s="2851"/>
      <c r="Y317" s="2851"/>
      <c r="Z317" s="2851"/>
      <c r="AA317" s="2852" t="s">
        <v>786</v>
      </c>
      <c r="AB317" s="2852"/>
      <c r="AC317" s="2852"/>
      <c r="AD317" s="2852"/>
      <c r="AE317" s="2852"/>
      <c r="AF317" s="2852"/>
      <c r="AG317" s="2279"/>
      <c r="AH317" s="2279"/>
      <c r="AI317" s="2279"/>
      <c r="AJ317" s="2279"/>
      <c r="AK317" s="2279"/>
      <c r="AL317" s="2279"/>
      <c r="AM317" s="2279"/>
    </row>
    <row r="318" spans="1:39" ht="14.25" customHeight="1" thickTop="1" thickBot="1" x14ac:dyDescent="0.25">
      <c r="A318" s="2850" t="s">
        <v>876</v>
      </c>
      <c r="B318" s="2850"/>
      <c r="C318" s="2850"/>
      <c r="D318" s="2850"/>
      <c r="E318" s="2850"/>
      <c r="F318" s="2850"/>
      <c r="G318" s="2850"/>
      <c r="H318" s="2850"/>
      <c r="I318" s="2850"/>
      <c r="J318" s="2850"/>
      <c r="K318" s="2851" t="s">
        <v>877</v>
      </c>
      <c r="L318" s="2851"/>
      <c r="M318" s="2851"/>
      <c r="N318" s="2851"/>
      <c r="O318" s="2851" t="s">
        <v>786</v>
      </c>
      <c r="P318" s="2851"/>
      <c r="Q318" s="2851"/>
      <c r="R318" s="2851"/>
      <c r="S318" s="2851"/>
      <c r="T318" s="2851"/>
      <c r="U318" s="2851" t="s">
        <v>786</v>
      </c>
      <c r="V318" s="2851"/>
      <c r="W318" s="2851"/>
      <c r="X318" s="2851"/>
      <c r="Y318" s="2851"/>
      <c r="Z318" s="2851"/>
      <c r="AA318" s="2852" t="s">
        <v>786</v>
      </c>
      <c r="AB318" s="2852"/>
      <c r="AC318" s="2852"/>
      <c r="AD318" s="2852"/>
      <c r="AE318" s="2852"/>
      <c r="AF318" s="2852"/>
      <c r="AG318" s="2279"/>
      <c r="AH318" s="2279"/>
      <c r="AI318" s="2279"/>
      <c r="AJ318" s="2279"/>
      <c r="AK318" s="2279"/>
      <c r="AL318" s="2279"/>
      <c r="AM318" s="2279"/>
    </row>
    <row r="319" spans="1:39" ht="14.25" customHeight="1" thickTop="1" thickBot="1" x14ac:dyDescent="0.25">
      <c r="A319" s="2850" t="s">
        <v>878</v>
      </c>
      <c r="B319" s="2850"/>
      <c r="C319" s="2850"/>
      <c r="D319" s="2850"/>
      <c r="E319" s="2850"/>
      <c r="F319" s="2850"/>
      <c r="G319" s="2850"/>
      <c r="H319" s="2850"/>
      <c r="I319" s="2850"/>
      <c r="J319" s="2850"/>
      <c r="K319" s="2851" t="s">
        <v>879</v>
      </c>
      <c r="L319" s="2851"/>
      <c r="M319" s="2851"/>
      <c r="N319" s="2851"/>
      <c r="O319" s="2851" t="s">
        <v>786</v>
      </c>
      <c r="P319" s="2851"/>
      <c r="Q319" s="2851"/>
      <c r="R319" s="2851"/>
      <c r="S319" s="2851"/>
      <c r="T319" s="2851"/>
      <c r="U319" s="2851" t="s">
        <v>786</v>
      </c>
      <c r="V319" s="2851"/>
      <c r="W319" s="2851"/>
      <c r="X319" s="2851"/>
      <c r="Y319" s="2851"/>
      <c r="Z319" s="2851"/>
      <c r="AA319" s="2852" t="s">
        <v>786</v>
      </c>
      <c r="AB319" s="2852"/>
      <c r="AC319" s="2852"/>
      <c r="AD319" s="2852"/>
      <c r="AE319" s="2852"/>
      <c r="AF319" s="2852"/>
      <c r="AG319" s="2279"/>
      <c r="AH319" s="2279"/>
      <c r="AI319" s="2279"/>
      <c r="AJ319" s="2279"/>
      <c r="AK319" s="2279"/>
      <c r="AL319" s="2279"/>
      <c r="AM319" s="2279"/>
    </row>
    <row r="320" spans="1:39" ht="14.25" customHeight="1" thickTop="1" thickBot="1" x14ac:dyDescent="0.25">
      <c r="A320" s="2850" t="s">
        <v>880</v>
      </c>
      <c r="B320" s="2850"/>
      <c r="C320" s="2850"/>
      <c r="D320" s="2850"/>
      <c r="E320" s="2850"/>
      <c r="F320" s="2850"/>
      <c r="G320" s="2850"/>
      <c r="H320" s="2850"/>
      <c r="I320" s="2850"/>
      <c r="J320" s="2850"/>
      <c r="K320" s="2851" t="s">
        <v>881</v>
      </c>
      <c r="L320" s="2851"/>
      <c r="M320" s="2851"/>
      <c r="N320" s="2851"/>
      <c r="O320" s="2851" t="s">
        <v>984</v>
      </c>
      <c r="P320" s="2851"/>
      <c r="Q320" s="2851"/>
      <c r="R320" s="2851"/>
      <c r="S320" s="2851"/>
      <c r="T320" s="2851"/>
      <c r="U320" s="2851" t="s">
        <v>1317</v>
      </c>
      <c r="V320" s="2851"/>
      <c r="W320" s="2851"/>
      <c r="X320" s="2851"/>
      <c r="Y320" s="2851"/>
      <c r="Z320" s="2851"/>
      <c r="AA320" s="2852" t="s">
        <v>1318</v>
      </c>
      <c r="AB320" s="2852"/>
      <c r="AC320" s="2852"/>
      <c r="AD320" s="2852"/>
      <c r="AE320" s="2852"/>
      <c r="AF320" s="2852"/>
      <c r="AG320" s="2279"/>
      <c r="AH320" s="2279"/>
      <c r="AI320" s="2279"/>
      <c r="AJ320" s="2279"/>
      <c r="AK320" s="2279"/>
      <c r="AL320" s="2279"/>
      <c r="AM320" s="2279"/>
    </row>
    <row r="321" spans="1:39" ht="14.25" customHeight="1" thickTop="1" thickBot="1" x14ac:dyDescent="0.25">
      <c r="A321" s="2850" t="s">
        <v>883</v>
      </c>
      <c r="B321" s="2850"/>
      <c r="C321" s="2850"/>
      <c r="D321" s="2850"/>
      <c r="E321" s="2850"/>
      <c r="F321" s="2850"/>
      <c r="G321" s="2850"/>
      <c r="H321" s="2850"/>
      <c r="I321" s="2850"/>
      <c r="J321" s="2850"/>
      <c r="K321" s="2851" t="s">
        <v>884</v>
      </c>
      <c r="L321" s="2851"/>
      <c r="M321" s="2851"/>
      <c r="N321" s="2851"/>
      <c r="O321" s="2851" t="s">
        <v>786</v>
      </c>
      <c r="P321" s="2851"/>
      <c r="Q321" s="2851"/>
      <c r="R321" s="2851"/>
      <c r="S321" s="2851"/>
      <c r="T321" s="2851"/>
      <c r="U321" s="2851" t="s">
        <v>786</v>
      </c>
      <c r="V321" s="2851"/>
      <c r="W321" s="2851"/>
      <c r="X321" s="2851"/>
      <c r="Y321" s="2851"/>
      <c r="Z321" s="2851"/>
      <c r="AA321" s="2852" t="s">
        <v>786</v>
      </c>
      <c r="AB321" s="2852"/>
      <c r="AC321" s="2852"/>
      <c r="AD321" s="2852"/>
      <c r="AE321" s="2852"/>
      <c r="AF321" s="2852"/>
      <c r="AG321" s="2279"/>
      <c r="AH321" s="2279"/>
      <c r="AI321" s="2279"/>
      <c r="AJ321" s="2279"/>
      <c r="AK321" s="2279"/>
      <c r="AL321" s="2279"/>
      <c r="AM321" s="2279"/>
    </row>
    <row r="322" spans="1:39" ht="14.25" customHeight="1" thickTop="1" thickBot="1" x14ac:dyDescent="0.25">
      <c r="A322" s="2850" t="s">
        <v>885</v>
      </c>
      <c r="B322" s="2850"/>
      <c r="C322" s="2850"/>
      <c r="D322" s="2850"/>
      <c r="E322" s="2850"/>
      <c r="F322" s="2850"/>
      <c r="G322" s="2850"/>
      <c r="H322" s="2850"/>
      <c r="I322" s="2850"/>
      <c r="J322" s="2850"/>
      <c r="K322" s="2851" t="s">
        <v>886</v>
      </c>
      <c r="L322" s="2851"/>
      <c r="M322" s="2851"/>
      <c r="N322" s="2851"/>
      <c r="O322" s="2851" t="s">
        <v>786</v>
      </c>
      <c r="P322" s="2851"/>
      <c r="Q322" s="2851"/>
      <c r="R322" s="2851"/>
      <c r="S322" s="2851"/>
      <c r="T322" s="2851"/>
      <c r="U322" s="2851" t="s">
        <v>786</v>
      </c>
      <c r="V322" s="2851"/>
      <c r="W322" s="2851"/>
      <c r="X322" s="2851"/>
      <c r="Y322" s="2851"/>
      <c r="Z322" s="2851"/>
      <c r="AA322" s="2852" t="s">
        <v>786</v>
      </c>
      <c r="AB322" s="2852"/>
      <c r="AC322" s="2852"/>
      <c r="AD322" s="2852"/>
      <c r="AE322" s="2852"/>
      <c r="AF322" s="2852"/>
      <c r="AG322" s="2279"/>
      <c r="AH322" s="2279"/>
      <c r="AI322" s="2279"/>
      <c r="AJ322" s="2279"/>
      <c r="AK322" s="2279"/>
      <c r="AL322" s="2279"/>
      <c r="AM322" s="2279"/>
    </row>
    <row r="323" spans="1:39" ht="14.25" customHeight="1" thickTop="1" thickBot="1" x14ac:dyDescent="0.25">
      <c r="A323" s="2850" t="s">
        <v>888</v>
      </c>
      <c r="B323" s="2850"/>
      <c r="C323" s="2850"/>
      <c r="D323" s="2850"/>
      <c r="E323" s="2850"/>
      <c r="F323" s="2850"/>
      <c r="G323" s="2850"/>
      <c r="H323" s="2850"/>
      <c r="I323" s="2850"/>
      <c r="J323" s="2850"/>
      <c r="K323" s="2851" t="s">
        <v>889</v>
      </c>
      <c r="L323" s="2851"/>
      <c r="M323" s="2851"/>
      <c r="N323" s="2851"/>
      <c r="O323" s="2851" t="s">
        <v>984</v>
      </c>
      <c r="P323" s="2851"/>
      <c r="Q323" s="2851"/>
      <c r="R323" s="2851"/>
      <c r="S323" s="2851"/>
      <c r="T323" s="2851"/>
      <c r="U323" s="2851" t="s">
        <v>1317</v>
      </c>
      <c r="V323" s="2851"/>
      <c r="W323" s="2851"/>
      <c r="X323" s="2851"/>
      <c r="Y323" s="2851"/>
      <c r="Z323" s="2851"/>
      <c r="AA323" s="2852" t="s">
        <v>1318</v>
      </c>
      <c r="AB323" s="2852"/>
      <c r="AC323" s="2852"/>
      <c r="AD323" s="2852"/>
      <c r="AE323" s="2852"/>
      <c r="AF323" s="2852"/>
      <c r="AG323" s="2279"/>
      <c r="AH323" s="2279"/>
      <c r="AI323" s="2279"/>
      <c r="AJ323" s="2279"/>
      <c r="AK323" s="2279"/>
      <c r="AL323" s="2279"/>
      <c r="AM323" s="2279"/>
    </row>
    <row r="324" spans="1:39" ht="14.25" customHeight="1" thickTop="1" thickBot="1" x14ac:dyDescent="0.25">
      <c r="A324" s="2850" t="s">
        <v>891</v>
      </c>
      <c r="B324" s="2850"/>
      <c r="C324" s="2850"/>
      <c r="D324" s="2850"/>
      <c r="E324" s="2850"/>
      <c r="F324" s="2850"/>
      <c r="G324" s="2850"/>
      <c r="H324" s="2850"/>
      <c r="I324" s="2850"/>
      <c r="J324" s="2850"/>
      <c r="K324" s="2851" t="s">
        <v>892</v>
      </c>
      <c r="L324" s="2851"/>
      <c r="M324" s="2851"/>
      <c r="N324" s="2851"/>
      <c r="O324" s="2851" t="s">
        <v>786</v>
      </c>
      <c r="P324" s="2851"/>
      <c r="Q324" s="2851"/>
      <c r="R324" s="2851"/>
      <c r="S324" s="2851"/>
      <c r="T324" s="2851"/>
      <c r="U324" s="2851" t="s">
        <v>786</v>
      </c>
      <c r="V324" s="2851"/>
      <c r="W324" s="2851"/>
      <c r="X324" s="2851"/>
      <c r="Y324" s="2851"/>
      <c r="Z324" s="2851"/>
      <c r="AA324" s="2852" t="s">
        <v>786</v>
      </c>
      <c r="AB324" s="2852"/>
      <c r="AC324" s="2852"/>
      <c r="AD324" s="2852"/>
      <c r="AE324" s="2852"/>
      <c r="AF324" s="2852"/>
      <c r="AG324" s="2279"/>
      <c r="AH324" s="2279"/>
      <c r="AI324" s="2279"/>
      <c r="AJ324" s="2279"/>
      <c r="AK324" s="2279"/>
      <c r="AL324" s="2279"/>
      <c r="AM324" s="2279"/>
    </row>
    <row r="325" spans="1:39" ht="14.25" customHeight="1" thickTop="1" thickBot="1" x14ac:dyDescent="0.25">
      <c r="A325" s="2850" t="s">
        <v>893</v>
      </c>
      <c r="B325" s="2850"/>
      <c r="C325" s="2850"/>
      <c r="D325" s="2850"/>
      <c r="E325" s="2850"/>
      <c r="F325" s="2850"/>
      <c r="G325" s="2850"/>
      <c r="H325" s="2850"/>
      <c r="I325" s="2850"/>
      <c r="J325" s="2850"/>
      <c r="K325" s="2851" t="s">
        <v>894</v>
      </c>
      <c r="L325" s="2851"/>
      <c r="M325" s="2851"/>
      <c r="N325" s="2851"/>
      <c r="O325" s="2851" t="s">
        <v>985</v>
      </c>
      <c r="P325" s="2851"/>
      <c r="Q325" s="2851"/>
      <c r="R325" s="2851"/>
      <c r="S325" s="2851"/>
      <c r="T325" s="2851"/>
      <c r="U325" s="2851" t="s">
        <v>1319</v>
      </c>
      <c r="V325" s="2851"/>
      <c r="W325" s="2851"/>
      <c r="X325" s="2851"/>
      <c r="Y325" s="2851"/>
      <c r="Z325" s="2851"/>
      <c r="AA325" s="2852" t="s">
        <v>1320</v>
      </c>
      <c r="AB325" s="2852"/>
      <c r="AC325" s="2852"/>
      <c r="AD325" s="2852"/>
      <c r="AE325" s="2852"/>
      <c r="AF325" s="2852"/>
      <c r="AG325" s="2279"/>
      <c r="AH325" s="2279"/>
      <c r="AI325" s="2279"/>
      <c r="AJ325" s="2279"/>
      <c r="AK325" s="2279"/>
      <c r="AL325" s="2279"/>
      <c r="AM325" s="2279"/>
    </row>
    <row r="326" spans="1:39" ht="14.25" customHeight="1" thickTop="1" thickBot="1" x14ac:dyDescent="0.25">
      <c r="A326" s="2850" t="s">
        <v>896</v>
      </c>
      <c r="B326" s="2850"/>
      <c r="C326" s="2850"/>
      <c r="D326" s="2850"/>
      <c r="E326" s="2850"/>
      <c r="F326" s="2850"/>
      <c r="G326" s="2850"/>
      <c r="H326" s="2850"/>
      <c r="I326" s="2850"/>
      <c r="J326" s="2850"/>
      <c r="K326" s="2851" t="s">
        <v>897</v>
      </c>
      <c r="L326" s="2851"/>
      <c r="M326" s="2851"/>
      <c r="N326" s="2851"/>
      <c r="O326" s="2851" t="s">
        <v>985</v>
      </c>
      <c r="P326" s="2851"/>
      <c r="Q326" s="2851"/>
      <c r="R326" s="2851"/>
      <c r="S326" s="2851"/>
      <c r="T326" s="2851"/>
      <c r="U326" s="2851" t="s">
        <v>985</v>
      </c>
      <c r="V326" s="2851"/>
      <c r="W326" s="2851"/>
      <c r="X326" s="2851"/>
      <c r="Y326" s="2851"/>
      <c r="Z326" s="2851"/>
      <c r="AA326" s="2852" t="s">
        <v>917</v>
      </c>
      <c r="AB326" s="2852"/>
      <c r="AC326" s="2852"/>
      <c r="AD326" s="2852"/>
      <c r="AE326" s="2852"/>
      <c r="AF326" s="2852"/>
      <c r="AG326" s="2279"/>
      <c r="AH326" s="2279"/>
      <c r="AI326" s="2279"/>
      <c r="AJ326" s="2279"/>
      <c r="AK326" s="2279"/>
      <c r="AL326" s="2279"/>
      <c r="AM326" s="2279"/>
    </row>
    <row r="327" spans="1:39" ht="14.25" customHeight="1" thickTop="1" thickBot="1" x14ac:dyDescent="0.25">
      <c r="A327" s="2850" t="s">
        <v>898</v>
      </c>
      <c r="B327" s="2850"/>
      <c r="C327" s="2850"/>
      <c r="D327" s="2850"/>
      <c r="E327" s="2850"/>
      <c r="F327" s="2850"/>
      <c r="G327" s="2850"/>
      <c r="H327" s="2850"/>
      <c r="I327" s="2850"/>
      <c r="J327" s="2850"/>
      <c r="K327" s="2851" t="s">
        <v>899</v>
      </c>
      <c r="L327" s="2851"/>
      <c r="M327" s="2851"/>
      <c r="N327" s="2851"/>
      <c r="O327" s="2851" t="s">
        <v>786</v>
      </c>
      <c r="P327" s="2851"/>
      <c r="Q327" s="2851"/>
      <c r="R327" s="2851"/>
      <c r="S327" s="2851"/>
      <c r="T327" s="2851"/>
      <c r="U327" s="2851" t="s">
        <v>786</v>
      </c>
      <c r="V327" s="2851"/>
      <c r="W327" s="2851"/>
      <c r="X327" s="2851"/>
      <c r="Y327" s="2851"/>
      <c r="Z327" s="2851"/>
      <c r="AA327" s="2852" t="s">
        <v>786</v>
      </c>
      <c r="AB327" s="2852"/>
      <c r="AC327" s="2852"/>
      <c r="AD327" s="2852"/>
      <c r="AE327" s="2852"/>
      <c r="AF327" s="2852"/>
      <c r="AG327" s="2279"/>
      <c r="AH327" s="2279"/>
      <c r="AI327" s="2279"/>
      <c r="AJ327" s="2279"/>
      <c r="AK327" s="2279"/>
      <c r="AL327" s="2279"/>
      <c r="AM327" s="2279"/>
    </row>
    <row r="328" spans="1:39" ht="14.25" customHeight="1" thickTop="1" thickBot="1" x14ac:dyDescent="0.25">
      <c r="A328" s="2850" t="s">
        <v>900</v>
      </c>
      <c r="B328" s="2850"/>
      <c r="C328" s="2850"/>
      <c r="D328" s="2850"/>
      <c r="E328" s="2850"/>
      <c r="F328" s="2850"/>
      <c r="G328" s="2850"/>
      <c r="H328" s="2850"/>
      <c r="I328" s="2850"/>
      <c r="J328" s="2850"/>
      <c r="K328" s="2851" t="s">
        <v>901</v>
      </c>
      <c r="L328" s="2851"/>
      <c r="M328" s="2851"/>
      <c r="N328" s="2851"/>
      <c r="O328" s="2851" t="s">
        <v>786</v>
      </c>
      <c r="P328" s="2851"/>
      <c r="Q328" s="2851"/>
      <c r="R328" s="2851"/>
      <c r="S328" s="2851"/>
      <c r="T328" s="2851"/>
      <c r="U328" s="2851" t="s">
        <v>1321</v>
      </c>
      <c r="V328" s="2851"/>
      <c r="W328" s="2851"/>
      <c r="X328" s="2851"/>
      <c r="Y328" s="2851"/>
      <c r="Z328" s="2851"/>
      <c r="AA328" s="2852" t="s">
        <v>786</v>
      </c>
      <c r="AB328" s="2852"/>
      <c r="AC328" s="2852"/>
      <c r="AD328" s="2852"/>
      <c r="AE328" s="2852"/>
      <c r="AF328" s="2852"/>
      <c r="AG328" s="2279"/>
      <c r="AH328" s="2279"/>
      <c r="AI328" s="2279"/>
      <c r="AJ328" s="2279"/>
      <c r="AK328" s="2279"/>
      <c r="AL328" s="2279"/>
      <c r="AM328" s="2279"/>
    </row>
    <row r="329" spans="1:39" ht="14.25" customHeight="1" thickTop="1" thickBot="1" x14ac:dyDescent="0.25">
      <c r="A329" s="2850" t="s">
        <v>902</v>
      </c>
      <c r="B329" s="2850"/>
      <c r="C329" s="2850"/>
      <c r="D329" s="2850"/>
      <c r="E329" s="2850"/>
      <c r="F329" s="2850"/>
      <c r="G329" s="2850"/>
      <c r="H329" s="2850"/>
      <c r="I329" s="2850"/>
      <c r="J329" s="2850"/>
      <c r="K329" s="2851" t="s">
        <v>903</v>
      </c>
      <c r="L329" s="2851"/>
      <c r="M329" s="2851"/>
      <c r="N329" s="2851"/>
      <c r="O329" s="2851" t="s">
        <v>986</v>
      </c>
      <c r="P329" s="2851"/>
      <c r="Q329" s="2851"/>
      <c r="R329" s="2851"/>
      <c r="S329" s="2851"/>
      <c r="T329" s="2851"/>
      <c r="U329" s="2851" t="s">
        <v>1322</v>
      </c>
      <c r="V329" s="2851"/>
      <c r="W329" s="2851"/>
      <c r="X329" s="2851"/>
      <c r="Y329" s="2851"/>
      <c r="Z329" s="2851"/>
      <c r="AA329" s="2852" t="s">
        <v>1323</v>
      </c>
      <c r="AB329" s="2852"/>
      <c r="AC329" s="2852"/>
      <c r="AD329" s="2852"/>
      <c r="AE329" s="2852"/>
      <c r="AF329" s="2852"/>
      <c r="AG329" s="2279"/>
      <c r="AH329" s="2279"/>
      <c r="AI329" s="2279"/>
      <c r="AJ329" s="2279"/>
      <c r="AK329" s="2279"/>
      <c r="AL329" s="2279"/>
      <c r="AM329" s="2279"/>
    </row>
    <row r="330" spans="1:39" ht="14.25" customHeight="1" thickTop="1" thickBot="1" x14ac:dyDescent="0.25">
      <c r="A330" s="2850" t="s">
        <v>905</v>
      </c>
      <c r="B330" s="2850"/>
      <c r="C330" s="2850"/>
      <c r="D330" s="2850"/>
      <c r="E330" s="2850"/>
      <c r="F330" s="2850"/>
      <c r="G330" s="2850"/>
      <c r="H330" s="2850"/>
      <c r="I330" s="2850"/>
      <c r="J330" s="2850"/>
      <c r="K330" s="2851" t="s">
        <v>906</v>
      </c>
      <c r="L330" s="2851"/>
      <c r="M330" s="2851"/>
      <c r="N330" s="2851"/>
      <c r="O330" s="2851" t="s">
        <v>987</v>
      </c>
      <c r="P330" s="2851"/>
      <c r="Q330" s="2851"/>
      <c r="R330" s="2851"/>
      <c r="S330" s="2851"/>
      <c r="T330" s="2851"/>
      <c r="U330" s="2851" t="s">
        <v>1324</v>
      </c>
      <c r="V330" s="2851"/>
      <c r="W330" s="2851"/>
      <c r="X330" s="2851"/>
      <c r="Y330" s="2851"/>
      <c r="Z330" s="2851"/>
      <c r="AA330" s="2852" t="s">
        <v>1325</v>
      </c>
      <c r="AB330" s="2852"/>
      <c r="AC330" s="2852"/>
      <c r="AD330" s="2852"/>
      <c r="AE330" s="2852"/>
      <c r="AF330" s="2852"/>
      <c r="AG330" s="2279"/>
      <c r="AH330" s="2279"/>
      <c r="AI330" s="2279"/>
      <c r="AJ330" s="2279"/>
      <c r="AK330" s="2279"/>
      <c r="AL330" s="2279"/>
      <c r="AM330" s="2279"/>
    </row>
    <row r="331" spans="1:39" ht="14.25" customHeight="1" thickTop="1" thickBot="1" x14ac:dyDescent="0.25">
      <c r="A331" s="2850" t="s">
        <v>907</v>
      </c>
      <c r="B331" s="2850"/>
      <c r="C331" s="2850"/>
      <c r="D331" s="2850"/>
      <c r="E331" s="2850"/>
      <c r="F331" s="2850"/>
      <c r="G331" s="2850"/>
      <c r="H331" s="2850"/>
      <c r="I331" s="2850"/>
      <c r="J331" s="2850"/>
      <c r="K331" s="2851" t="s">
        <v>908</v>
      </c>
      <c r="L331" s="2851"/>
      <c r="M331" s="2851"/>
      <c r="N331" s="2851"/>
      <c r="O331" s="2851" t="s">
        <v>988</v>
      </c>
      <c r="P331" s="2851"/>
      <c r="Q331" s="2851"/>
      <c r="R331" s="2851"/>
      <c r="S331" s="2851"/>
      <c r="T331" s="2851"/>
      <c r="U331" s="2851" t="s">
        <v>1326</v>
      </c>
      <c r="V331" s="2851"/>
      <c r="W331" s="2851"/>
      <c r="X331" s="2851"/>
      <c r="Y331" s="2851"/>
      <c r="Z331" s="2851"/>
      <c r="AA331" s="2852" t="s">
        <v>1327</v>
      </c>
      <c r="AB331" s="2852"/>
      <c r="AC331" s="2852"/>
      <c r="AD331" s="2852"/>
      <c r="AE331" s="2852"/>
      <c r="AF331" s="2852"/>
      <c r="AG331" s="2279"/>
      <c r="AH331" s="2279"/>
      <c r="AI331" s="2279"/>
      <c r="AJ331" s="2279"/>
      <c r="AK331" s="2279"/>
      <c r="AL331" s="2279"/>
      <c r="AM331" s="2279"/>
    </row>
    <row r="332" spans="1:39" ht="14.25" thickTop="1" thickBot="1" x14ac:dyDescent="0.25">
      <c r="A332" s="2850" t="s">
        <v>303</v>
      </c>
      <c r="B332" s="2850"/>
      <c r="C332" s="2850"/>
      <c r="D332" s="2850"/>
      <c r="E332" s="2850"/>
      <c r="F332" s="2850"/>
      <c r="G332" s="2850"/>
      <c r="H332" s="2850"/>
      <c r="I332" s="2850"/>
      <c r="J332" s="2850"/>
      <c r="K332" s="2851" t="s">
        <v>303</v>
      </c>
      <c r="L332" s="2851"/>
      <c r="M332" s="2851"/>
      <c r="N332" s="2851"/>
      <c r="O332" s="2851" t="s">
        <v>303</v>
      </c>
      <c r="P332" s="2851"/>
      <c r="Q332" s="2851"/>
      <c r="R332" s="2851"/>
      <c r="S332" s="2851"/>
      <c r="T332" s="2851"/>
      <c r="U332" s="2851" t="s">
        <v>303</v>
      </c>
      <c r="V332" s="2851"/>
      <c r="W332" s="2851"/>
      <c r="X332" s="2851"/>
      <c r="Y332" s="2851"/>
      <c r="Z332" s="2851"/>
      <c r="AA332" s="2852" t="s">
        <v>303</v>
      </c>
      <c r="AB332" s="2852"/>
      <c r="AC332" s="2852"/>
      <c r="AD332" s="2852"/>
      <c r="AE332" s="2852"/>
      <c r="AF332" s="2852"/>
      <c r="AG332" s="2279"/>
      <c r="AH332" s="2279"/>
      <c r="AI332" s="2279"/>
      <c r="AJ332" s="2279"/>
      <c r="AK332" s="2279"/>
      <c r="AL332" s="2279"/>
      <c r="AM332" s="2279"/>
    </row>
    <row r="333" spans="1:39" ht="14.25" customHeight="1" thickTop="1" thickBot="1" x14ac:dyDescent="0.25">
      <c r="A333" s="2850" t="s">
        <v>910</v>
      </c>
      <c r="B333" s="2850"/>
      <c r="C333" s="2850"/>
      <c r="D333" s="2850"/>
      <c r="E333" s="2850"/>
      <c r="F333" s="2850"/>
      <c r="G333" s="2850"/>
      <c r="H333" s="2850"/>
      <c r="I333" s="2850"/>
      <c r="J333" s="2850"/>
      <c r="K333" s="2851" t="s">
        <v>303</v>
      </c>
      <c r="L333" s="2851"/>
      <c r="M333" s="2851"/>
      <c r="N333" s="2851"/>
      <c r="O333" s="2851" t="s">
        <v>303</v>
      </c>
      <c r="P333" s="2851"/>
      <c r="Q333" s="2851"/>
      <c r="R333" s="2851"/>
      <c r="S333" s="2851"/>
      <c r="T333" s="2851"/>
      <c r="U333" s="2851" t="s">
        <v>303</v>
      </c>
      <c r="V333" s="2851"/>
      <c r="W333" s="2851"/>
      <c r="X333" s="2851"/>
      <c r="Y333" s="2851"/>
      <c r="Z333" s="2851"/>
      <c r="AA333" s="2852" t="s">
        <v>303</v>
      </c>
      <c r="AB333" s="2852"/>
      <c r="AC333" s="2852"/>
      <c r="AD333" s="2852"/>
      <c r="AE333" s="2852"/>
      <c r="AF333" s="2852"/>
      <c r="AG333" s="2279"/>
      <c r="AH333" s="2279"/>
      <c r="AI333" s="2279"/>
      <c r="AJ333" s="2279"/>
      <c r="AK333" s="2279"/>
      <c r="AL333" s="2279"/>
      <c r="AM333" s="2279"/>
    </row>
    <row r="334" spans="1:39" ht="14.25" customHeight="1" thickTop="1" thickBot="1" x14ac:dyDescent="0.25">
      <c r="A334" s="2850" t="s">
        <v>911</v>
      </c>
      <c r="B334" s="2850"/>
      <c r="C334" s="2850"/>
      <c r="D334" s="2850"/>
      <c r="E334" s="2850"/>
      <c r="F334" s="2850"/>
      <c r="G334" s="2850"/>
      <c r="H334" s="2850"/>
      <c r="I334" s="2850"/>
      <c r="J334" s="2850"/>
      <c r="K334" s="2851" t="s">
        <v>912</v>
      </c>
      <c r="L334" s="2851"/>
      <c r="M334" s="2851"/>
      <c r="N334" s="2851"/>
      <c r="O334" s="2851" t="s">
        <v>989</v>
      </c>
      <c r="P334" s="2851"/>
      <c r="Q334" s="2851"/>
      <c r="R334" s="2851"/>
      <c r="S334" s="2851"/>
      <c r="T334" s="2851"/>
      <c r="U334" s="2851" t="s">
        <v>1328</v>
      </c>
      <c r="V334" s="2851"/>
      <c r="W334" s="2851"/>
      <c r="X334" s="2851"/>
      <c r="Y334" s="2851"/>
      <c r="Z334" s="2851"/>
      <c r="AA334" s="2852" t="s">
        <v>1329</v>
      </c>
      <c r="AB334" s="2852"/>
      <c r="AC334" s="2852"/>
      <c r="AD334" s="2852"/>
      <c r="AE334" s="2852"/>
      <c r="AF334" s="2852"/>
      <c r="AG334" s="2279"/>
      <c r="AH334" s="2279"/>
      <c r="AI334" s="2279"/>
      <c r="AJ334" s="2279"/>
      <c r="AK334" s="2279"/>
      <c r="AL334" s="2279"/>
      <c r="AM334" s="2279"/>
    </row>
    <row r="335" spans="1:39" ht="14.25" customHeight="1" thickTop="1" thickBot="1" x14ac:dyDescent="0.25">
      <c r="A335" s="2850" t="s">
        <v>914</v>
      </c>
      <c r="B335" s="2850"/>
      <c r="C335" s="2850"/>
      <c r="D335" s="2850"/>
      <c r="E335" s="2850"/>
      <c r="F335" s="2850"/>
      <c r="G335" s="2850"/>
      <c r="H335" s="2850"/>
      <c r="I335" s="2850"/>
      <c r="J335" s="2850"/>
      <c r="K335" s="2851" t="s">
        <v>915</v>
      </c>
      <c r="L335" s="2851"/>
      <c r="M335" s="2851"/>
      <c r="N335" s="2851"/>
      <c r="O335" s="2851" t="s">
        <v>990</v>
      </c>
      <c r="P335" s="2851"/>
      <c r="Q335" s="2851"/>
      <c r="R335" s="2851"/>
      <c r="S335" s="2851"/>
      <c r="T335" s="2851"/>
      <c r="U335" s="2851" t="s">
        <v>990</v>
      </c>
      <c r="V335" s="2851"/>
      <c r="W335" s="2851"/>
      <c r="X335" s="2851"/>
      <c r="Y335" s="2851"/>
      <c r="Z335" s="2851"/>
      <c r="AA335" s="2852" t="s">
        <v>917</v>
      </c>
      <c r="AB335" s="2852"/>
      <c r="AC335" s="2852"/>
      <c r="AD335" s="2852"/>
      <c r="AE335" s="2852"/>
      <c r="AF335" s="2852"/>
      <c r="AG335" s="2279"/>
      <c r="AH335" s="2279"/>
      <c r="AI335" s="2279"/>
      <c r="AJ335" s="2279"/>
      <c r="AK335" s="2279"/>
      <c r="AL335" s="2279"/>
      <c r="AM335" s="2279"/>
    </row>
    <row r="336" spans="1:39" ht="14.25" customHeight="1" thickTop="1" thickBot="1" x14ac:dyDescent="0.25">
      <c r="A336" s="2850" t="s">
        <v>918</v>
      </c>
      <c r="B336" s="2850"/>
      <c r="C336" s="2850"/>
      <c r="D336" s="2850"/>
      <c r="E336" s="2850"/>
      <c r="F336" s="2850"/>
      <c r="G336" s="2850"/>
      <c r="H336" s="2850"/>
      <c r="I336" s="2850"/>
      <c r="J336" s="2850"/>
      <c r="K336" s="2851" t="s">
        <v>919</v>
      </c>
      <c r="L336" s="2851"/>
      <c r="M336" s="2851"/>
      <c r="N336" s="2851"/>
      <c r="O336" s="2851" t="s">
        <v>786</v>
      </c>
      <c r="P336" s="2851"/>
      <c r="Q336" s="2851"/>
      <c r="R336" s="2851"/>
      <c r="S336" s="2851"/>
      <c r="T336" s="2851"/>
      <c r="U336" s="2851" t="s">
        <v>786</v>
      </c>
      <c r="V336" s="2851"/>
      <c r="W336" s="2851"/>
      <c r="X336" s="2851"/>
      <c r="Y336" s="2851"/>
      <c r="Z336" s="2851"/>
      <c r="AA336" s="2852" t="s">
        <v>786</v>
      </c>
      <c r="AB336" s="2852"/>
      <c r="AC336" s="2852"/>
      <c r="AD336" s="2852"/>
      <c r="AE336" s="2852"/>
      <c r="AF336" s="2852"/>
      <c r="AG336" s="2279"/>
      <c r="AH336" s="2279"/>
      <c r="AI336" s="2279"/>
      <c r="AJ336" s="2279"/>
      <c r="AK336" s="2279"/>
      <c r="AL336" s="2279"/>
      <c r="AM336" s="2279"/>
    </row>
    <row r="337" spans="1:39" ht="14.25" customHeight="1" thickTop="1" thickBot="1" x14ac:dyDescent="0.25">
      <c r="A337" s="2850" t="s">
        <v>920</v>
      </c>
      <c r="B337" s="2850"/>
      <c r="C337" s="2850"/>
      <c r="D337" s="2850"/>
      <c r="E337" s="2850"/>
      <c r="F337" s="2850"/>
      <c r="G337" s="2850"/>
      <c r="H337" s="2850"/>
      <c r="I337" s="2850"/>
      <c r="J337" s="2850"/>
      <c r="K337" s="2851" t="s">
        <v>921</v>
      </c>
      <c r="L337" s="2851"/>
      <c r="M337" s="2851"/>
      <c r="N337" s="2851"/>
      <c r="O337" s="2851" t="s">
        <v>786</v>
      </c>
      <c r="P337" s="2851"/>
      <c r="Q337" s="2851"/>
      <c r="R337" s="2851"/>
      <c r="S337" s="2851"/>
      <c r="T337" s="2851"/>
      <c r="U337" s="2851" t="s">
        <v>786</v>
      </c>
      <c r="V337" s="2851"/>
      <c r="W337" s="2851"/>
      <c r="X337" s="2851"/>
      <c r="Y337" s="2851"/>
      <c r="Z337" s="2851"/>
      <c r="AA337" s="2852" t="s">
        <v>786</v>
      </c>
      <c r="AB337" s="2852"/>
      <c r="AC337" s="2852"/>
      <c r="AD337" s="2852"/>
      <c r="AE337" s="2852"/>
      <c r="AF337" s="2852"/>
      <c r="AG337" s="2279"/>
      <c r="AH337" s="2279"/>
      <c r="AI337" s="2279"/>
      <c r="AJ337" s="2279"/>
      <c r="AK337" s="2279"/>
      <c r="AL337" s="2279"/>
      <c r="AM337" s="2279"/>
    </row>
    <row r="338" spans="1:39" ht="14.25" customHeight="1" thickTop="1" thickBot="1" x14ac:dyDescent="0.25">
      <c r="A338" s="2850" t="s">
        <v>922</v>
      </c>
      <c r="B338" s="2850"/>
      <c r="C338" s="2850"/>
      <c r="D338" s="2850"/>
      <c r="E338" s="2850"/>
      <c r="F338" s="2850"/>
      <c r="G338" s="2850"/>
      <c r="H338" s="2850"/>
      <c r="I338" s="2850"/>
      <c r="J338" s="2850"/>
      <c r="K338" s="2851" t="s">
        <v>923</v>
      </c>
      <c r="L338" s="2851"/>
      <c r="M338" s="2851"/>
      <c r="N338" s="2851"/>
      <c r="O338" s="2851" t="s">
        <v>991</v>
      </c>
      <c r="P338" s="2851"/>
      <c r="Q338" s="2851"/>
      <c r="R338" s="2851"/>
      <c r="S338" s="2851"/>
      <c r="T338" s="2851"/>
      <c r="U338" s="2851" t="s">
        <v>1330</v>
      </c>
      <c r="V338" s="2851"/>
      <c r="W338" s="2851"/>
      <c r="X338" s="2851"/>
      <c r="Y338" s="2851"/>
      <c r="Z338" s="2851"/>
      <c r="AA338" s="2852" t="s">
        <v>1331</v>
      </c>
      <c r="AB338" s="2852"/>
      <c r="AC338" s="2852"/>
      <c r="AD338" s="2852"/>
      <c r="AE338" s="2852"/>
      <c r="AF338" s="2852"/>
      <c r="AG338" s="2279"/>
      <c r="AH338" s="2279"/>
      <c r="AI338" s="2279"/>
      <c r="AJ338" s="2279"/>
      <c r="AK338" s="2279"/>
      <c r="AL338" s="2279"/>
      <c r="AM338" s="2279"/>
    </row>
    <row r="339" spans="1:39" ht="14.25" customHeight="1" thickTop="1" thickBot="1" x14ac:dyDescent="0.25">
      <c r="A339" s="2850" t="s">
        <v>925</v>
      </c>
      <c r="B339" s="2850"/>
      <c r="C339" s="2850"/>
      <c r="D339" s="2850"/>
      <c r="E339" s="2850"/>
      <c r="F339" s="2850"/>
      <c r="G339" s="2850"/>
      <c r="H339" s="2850"/>
      <c r="I339" s="2850"/>
      <c r="J339" s="2850"/>
      <c r="K339" s="2851" t="s">
        <v>926</v>
      </c>
      <c r="L339" s="2851"/>
      <c r="M339" s="2851"/>
      <c r="N339" s="2851"/>
      <c r="O339" s="2851" t="s">
        <v>786</v>
      </c>
      <c r="P339" s="2851"/>
      <c r="Q339" s="2851"/>
      <c r="R339" s="2851"/>
      <c r="S339" s="2851"/>
      <c r="T339" s="2851"/>
      <c r="U339" s="2851" t="s">
        <v>786</v>
      </c>
      <c r="V339" s="2851"/>
      <c r="W339" s="2851"/>
      <c r="X339" s="2851"/>
      <c r="Y339" s="2851"/>
      <c r="Z339" s="2851"/>
      <c r="AA339" s="2852" t="s">
        <v>786</v>
      </c>
      <c r="AB339" s="2852"/>
      <c r="AC339" s="2852"/>
      <c r="AD339" s="2852"/>
      <c r="AE339" s="2852"/>
      <c r="AF339" s="2852"/>
      <c r="AG339" s="2279"/>
      <c r="AH339" s="2279"/>
      <c r="AI339" s="2279"/>
      <c r="AJ339" s="2279"/>
      <c r="AK339" s="2279"/>
      <c r="AL339" s="2279"/>
      <c r="AM339" s="2279"/>
    </row>
    <row r="340" spans="1:39" ht="14.25" customHeight="1" thickTop="1" thickBot="1" x14ac:dyDescent="0.25">
      <c r="A340" s="2850" t="s">
        <v>927</v>
      </c>
      <c r="B340" s="2850"/>
      <c r="C340" s="2850"/>
      <c r="D340" s="2850"/>
      <c r="E340" s="2850"/>
      <c r="F340" s="2850"/>
      <c r="G340" s="2850"/>
      <c r="H340" s="2850"/>
      <c r="I340" s="2850"/>
      <c r="J340" s="2850"/>
      <c r="K340" s="2851" t="s">
        <v>928</v>
      </c>
      <c r="L340" s="2851"/>
      <c r="M340" s="2851"/>
      <c r="N340" s="2851"/>
      <c r="O340" s="2851" t="s">
        <v>992</v>
      </c>
      <c r="P340" s="2851"/>
      <c r="Q340" s="2851"/>
      <c r="R340" s="2851"/>
      <c r="S340" s="2851"/>
      <c r="T340" s="2851"/>
      <c r="U340" s="2851" t="s">
        <v>1332</v>
      </c>
      <c r="V340" s="2851"/>
      <c r="W340" s="2851"/>
      <c r="X340" s="2851"/>
      <c r="Y340" s="2851"/>
      <c r="Z340" s="2851"/>
      <c r="AA340" s="2852" t="s">
        <v>1333</v>
      </c>
      <c r="AB340" s="2852"/>
      <c r="AC340" s="2852"/>
      <c r="AD340" s="2852"/>
      <c r="AE340" s="2852"/>
      <c r="AF340" s="2852"/>
      <c r="AG340" s="2279"/>
      <c r="AH340" s="2279"/>
      <c r="AI340" s="2279"/>
      <c r="AJ340" s="2279"/>
      <c r="AK340" s="2279"/>
      <c r="AL340" s="2279"/>
      <c r="AM340" s="2279"/>
    </row>
    <row r="341" spans="1:39" ht="14.25" customHeight="1" thickTop="1" thickBot="1" x14ac:dyDescent="0.25">
      <c r="A341" s="2850" t="s">
        <v>930</v>
      </c>
      <c r="B341" s="2850"/>
      <c r="C341" s="2850"/>
      <c r="D341" s="2850"/>
      <c r="E341" s="2850"/>
      <c r="F341" s="2850"/>
      <c r="G341" s="2850"/>
      <c r="H341" s="2850"/>
      <c r="I341" s="2850"/>
      <c r="J341" s="2850"/>
      <c r="K341" s="2851" t="s">
        <v>931</v>
      </c>
      <c r="L341" s="2851"/>
      <c r="M341" s="2851"/>
      <c r="N341" s="2851"/>
      <c r="O341" s="2851" t="s">
        <v>993</v>
      </c>
      <c r="P341" s="2851"/>
      <c r="Q341" s="2851"/>
      <c r="R341" s="2851"/>
      <c r="S341" s="2851"/>
      <c r="T341" s="2851"/>
      <c r="U341" s="2851" t="s">
        <v>1334</v>
      </c>
      <c r="V341" s="2851"/>
      <c r="W341" s="2851"/>
      <c r="X341" s="2851"/>
      <c r="Y341" s="2851"/>
      <c r="Z341" s="2851"/>
      <c r="AA341" s="2852" t="s">
        <v>1335</v>
      </c>
      <c r="AB341" s="2852"/>
      <c r="AC341" s="2852"/>
      <c r="AD341" s="2852"/>
      <c r="AE341" s="2852"/>
      <c r="AF341" s="2852"/>
      <c r="AG341" s="2279"/>
      <c r="AH341" s="2279"/>
      <c r="AI341" s="2279"/>
      <c r="AJ341" s="2279"/>
      <c r="AK341" s="2279"/>
      <c r="AL341" s="2279"/>
      <c r="AM341" s="2279"/>
    </row>
    <row r="342" spans="1:39" ht="14.25" customHeight="1" thickTop="1" thickBot="1" x14ac:dyDescent="0.25">
      <c r="A342" s="2850" t="s">
        <v>933</v>
      </c>
      <c r="B342" s="2850"/>
      <c r="C342" s="2850"/>
      <c r="D342" s="2850"/>
      <c r="E342" s="2850"/>
      <c r="F342" s="2850"/>
      <c r="G342" s="2850"/>
      <c r="H342" s="2850"/>
      <c r="I342" s="2850"/>
      <c r="J342" s="2850"/>
      <c r="K342" s="2851" t="s">
        <v>934</v>
      </c>
      <c r="L342" s="2851"/>
      <c r="M342" s="2851"/>
      <c r="N342" s="2851"/>
      <c r="O342" s="2851" t="s">
        <v>994</v>
      </c>
      <c r="P342" s="2851"/>
      <c r="Q342" s="2851"/>
      <c r="R342" s="2851"/>
      <c r="S342" s="2851"/>
      <c r="T342" s="2851"/>
      <c r="U342" s="2851" t="s">
        <v>786</v>
      </c>
      <c r="V342" s="2851"/>
      <c r="W342" s="2851"/>
      <c r="X342" s="2851"/>
      <c r="Y342" s="2851"/>
      <c r="Z342" s="2851"/>
      <c r="AA342" s="2852" t="s">
        <v>786</v>
      </c>
      <c r="AB342" s="2852"/>
      <c r="AC342" s="2852"/>
      <c r="AD342" s="2852"/>
      <c r="AE342" s="2852"/>
      <c r="AF342" s="2852"/>
      <c r="AG342" s="2279"/>
      <c r="AH342" s="2279"/>
      <c r="AI342" s="2279"/>
      <c r="AJ342" s="2279"/>
      <c r="AK342" s="2279"/>
      <c r="AL342" s="2279"/>
      <c r="AM342" s="2279"/>
    </row>
    <row r="343" spans="1:39" ht="14.25" customHeight="1" thickTop="1" thickBot="1" x14ac:dyDescent="0.25">
      <c r="A343" s="2850" t="s">
        <v>936</v>
      </c>
      <c r="B343" s="2850"/>
      <c r="C343" s="2850"/>
      <c r="D343" s="2850"/>
      <c r="E343" s="2850"/>
      <c r="F343" s="2850"/>
      <c r="G343" s="2850"/>
      <c r="H343" s="2850"/>
      <c r="I343" s="2850"/>
      <c r="J343" s="2850"/>
      <c r="K343" s="2851" t="s">
        <v>937</v>
      </c>
      <c r="L343" s="2851"/>
      <c r="M343" s="2851"/>
      <c r="N343" s="2851"/>
      <c r="O343" s="2851" t="s">
        <v>995</v>
      </c>
      <c r="P343" s="2851"/>
      <c r="Q343" s="2851"/>
      <c r="R343" s="2851"/>
      <c r="S343" s="2851"/>
      <c r="T343" s="2851"/>
      <c r="U343" s="2851" t="s">
        <v>1334</v>
      </c>
      <c r="V343" s="2851"/>
      <c r="W343" s="2851"/>
      <c r="X343" s="2851"/>
      <c r="Y343" s="2851"/>
      <c r="Z343" s="2851"/>
      <c r="AA343" s="2852" t="s">
        <v>1336</v>
      </c>
      <c r="AB343" s="2852"/>
      <c r="AC343" s="2852"/>
      <c r="AD343" s="2852"/>
      <c r="AE343" s="2852"/>
      <c r="AF343" s="2852"/>
      <c r="AG343" s="2279"/>
      <c r="AH343" s="2279"/>
      <c r="AI343" s="2279"/>
      <c r="AJ343" s="2279"/>
      <c r="AK343" s="2279"/>
      <c r="AL343" s="2279"/>
      <c r="AM343" s="2279"/>
    </row>
    <row r="344" spans="1:39" ht="14.25" customHeight="1" thickTop="1" thickBot="1" x14ac:dyDescent="0.25">
      <c r="A344" s="2850" t="s">
        <v>939</v>
      </c>
      <c r="B344" s="2850"/>
      <c r="C344" s="2850"/>
      <c r="D344" s="2850"/>
      <c r="E344" s="2850"/>
      <c r="F344" s="2850"/>
      <c r="G344" s="2850"/>
      <c r="H344" s="2850"/>
      <c r="I344" s="2850"/>
      <c r="J344" s="2850"/>
      <c r="K344" s="2851" t="s">
        <v>940</v>
      </c>
      <c r="L344" s="2851"/>
      <c r="M344" s="2851"/>
      <c r="N344" s="2851"/>
      <c r="O344" s="2851" t="s">
        <v>786</v>
      </c>
      <c r="P344" s="2851"/>
      <c r="Q344" s="2851"/>
      <c r="R344" s="2851"/>
      <c r="S344" s="2851"/>
      <c r="T344" s="2851"/>
      <c r="U344" s="2851" t="s">
        <v>786</v>
      </c>
      <c r="V344" s="2851"/>
      <c r="W344" s="2851"/>
      <c r="X344" s="2851"/>
      <c r="Y344" s="2851"/>
      <c r="Z344" s="2851"/>
      <c r="AA344" s="2852" t="s">
        <v>786</v>
      </c>
      <c r="AB344" s="2852"/>
      <c r="AC344" s="2852"/>
      <c r="AD344" s="2852"/>
      <c r="AE344" s="2852"/>
      <c r="AF344" s="2852"/>
      <c r="AG344" s="2279"/>
      <c r="AH344" s="2279"/>
      <c r="AI344" s="2279"/>
      <c r="AJ344" s="2279"/>
      <c r="AK344" s="2279"/>
      <c r="AL344" s="2279"/>
      <c r="AM344" s="2279"/>
    </row>
    <row r="345" spans="1:39" ht="14.25" customHeight="1" thickTop="1" thickBot="1" x14ac:dyDescent="0.25">
      <c r="A345" s="2850" t="s">
        <v>942</v>
      </c>
      <c r="B345" s="2850"/>
      <c r="C345" s="2850"/>
      <c r="D345" s="2850"/>
      <c r="E345" s="2850"/>
      <c r="F345" s="2850"/>
      <c r="G345" s="2850"/>
      <c r="H345" s="2850"/>
      <c r="I345" s="2850"/>
      <c r="J345" s="2850"/>
      <c r="K345" s="2851" t="s">
        <v>943</v>
      </c>
      <c r="L345" s="2851"/>
      <c r="M345" s="2851"/>
      <c r="N345" s="2851"/>
      <c r="O345" s="2851" t="s">
        <v>786</v>
      </c>
      <c r="P345" s="2851"/>
      <c r="Q345" s="2851"/>
      <c r="R345" s="2851"/>
      <c r="S345" s="2851"/>
      <c r="T345" s="2851"/>
      <c r="U345" s="2851" t="s">
        <v>786</v>
      </c>
      <c r="V345" s="2851"/>
      <c r="W345" s="2851"/>
      <c r="X345" s="2851"/>
      <c r="Y345" s="2851"/>
      <c r="Z345" s="2851"/>
      <c r="AA345" s="2852" t="s">
        <v>786</v>
      </c>
      <c r="AB345" s="2852"/>
      <c r="AC345" s="2852"/>
      <c r="AD345" s="2852"/>
      <c r="AE345" s="2852"/>
      <c r="AF345" s="2852"/>
      <c r="AG345" s="2279"/>
      <c r="AH345" s="2279"/>
      <c r="AI345" s="2279"/>
      <c r="AJ345" s="2279"/>
      <c r="AK345" s="2279"/>
      <c r="AL345" s="2279"/>
      <c r="AM345" s="2279"/>
    </row>
    <row r="346" spans="1:39" ht="14.25" customHeight="1" thickTop="1" thickBot="1" x14ac:dyDescent="0.25">
      <c r="A346" s="2850" t="s">
        <v>944</v>
      </c>
      <c r="B346" s="2850"/>
      <c r="C346" s="2850"/>
      <c r="D346" s="2850"/>
      <c r="E346" s="2850"/>
      <c r="F346" s="2850"/>
      <c r="G346" s="2850"/>
      <c r="H346" s="2850"/>
      <c r="I346" s="2850"/>
      <c r="J346" s="2850"/>
      <c r="K346" s="2851" t="s">
        <v>945</v>
      </c>
      <c r="L346" s="2851"/>
      <c r="M346" s="2851"/>
      <c r="N346" s="2851"/>
      <c r="O346" s="2851" t="s">
        <v>996</v>
      </c>
      <c r="P346" s="2851"/>
      <c r="Q346" s="2851"/>
      <c r="R346" s="2851"/>
      <c r="S346" s="2851"/>
      <c r="T346" s="2851"/>
      <c r="U346" s="2851" t="s">
        <v>1337</v>
      </c>
      <c r="V346" s="2851"/>
      <c r="W346" s="2851"/>
      <c r="X346" s="2851"/>
      <c r="Y346" s="2851"/>
      <c r="Z346" s="2851"/>
      <c r="AA346" s="2852" t="s">
        <v>1338</v>
      </c>
      <c r="AB346" s="2852"/>
      <c r="AC346" s="2852"/>
      <c r="AD346" s="2852"/>
      <c r="AE346" s="2852"/>
      <c r="AF346" s="2852"/>
      <c r="AG346" s="2279"/>
      <c r="AH346" s="2279"/>
      <c r="AI346" s="2279"/>
      <c r="AJ346" s="2279"/>
      <c r="AK346" s="2279"/>
      <c r="AL346" s="2279"/>
      <c r="AM346" s="2279"/>
    </row>
    <row r="347" spans="1:39" ht="14.25" customHeight="1" thickTop="1" thickBot="1" x14ac:dyDescent="0.25">
      <c r="A347" s="2850" t="s">
        <v>947</v>
      </c>
      <c r="B347" s="2850"/>
      <c r="C347" s="2850"/>
      <c r="D347" s="2850"/>
      <c r="E347" s="2850"/>
      <c r="F347" s="2850"/>
      <c r="G347" s="2850"/>
      <c r="H347" s="2850"/>
      <c r="I347" s="2850"/>
      <c r="J347" s="2850"/>
      <c r="K347" s="2851" t="s">
        <v>948</v>
      </c>
      <c r="L347" s="2851"/>
      <c r="M347" s="2851"/>
      <c r="N347" s="2851"/>
      <c r="O347" s="2851" t="s">
        <v>988</v>
      </c>
      <c r="P347" s="2851"/>
      <c r="Q347" s="2851"/>
      <c r="R347" s="2851"/>
      <c r="S347" s="2851"/>
      <c r="T347" s="2851"/>
      <c r="U347" s="2851" t="s">
        <v>1326</v>
      </c>
      <c r="V347" s="2851"/>
      <c r="W347" s="2851"/>
      <c r="X347" s="2851"/>
      <c r="Y347" s="2851"/>
      <c r="Z347" s="2851"/>
      <c r="AA347" s="2852" t="s">
        <v>1327</v>
      </c>
      <c r="AB347" s="2852"/>
      <c r="AC347" s="2852"/>
      <c r="AD347" s="2852"/>
      <c r="AE347" s="2852"/>
      <c r="AF347" s="2852"/>
      <c r="AG347" s="2279"/>
      <c r="AH347" s="2279"/>
      <c r="AI347" s="2279"/>
      <c r="AJ347" s="2279"/>
      <c r="AK347" s="2279"/>
      <c r="AL347" s="2279"/>
      <c r="AM347" s="2279"/>
    </row>
    <row r="348" spans="1:39" ht="14.25" thickTop="1" thickBot="1" x14ac:dyDescent="0.25">
      <c r="A348" s="2850" t="s">
        <v>303</v>
      </c>
      <c r="B348" s="2850"/>
      <c r="C348" s="2850"/>
      <c r="D348" s="2850"/>
      <c r="E348" s="2850"/>
      <c r="F348" s="2850"/>
      <c r="G348" s="2850"/>
      <c r="H348" s="2850"/>
      <c r="I348" s="2850"/>
      <c r="J348" s="2850"/>
      <c r="K348" s="2851" t="s">
        <v>303</v>
      </c>
      <c r="L348" s="2851"/>
      <c r="M348" s="2851"/>
      <c r="N348" s="2851"/>
      <c r="O348" s="2851" t="s">
        <v>303</v>
      </c>
      <c r="P348" s="2851"/>
      <c r="Q348" s="2851"/>
      <c r="R348" s="2851"/>
      <c r="S348" s="2851"/>
      <c r="T348" s="2851"/>
      <c r="U348" s="2851" t="s">
        <v>303</v>
      </c>
      <c r="V348" s="2851"/>
      <c r="W348" s="2851"/>
      <c r="X348" s="2851"/>
      <c r="Y348" s="2851"/>
      <c r="Z348" s="2851"/>
      <c r="AA348" s="2852" t="s">
        <v>303</v>
      </c>
      <c r="AB348" s="2852"/>
      <c r="AC348" s="2852"/>
      <c r="AD348" s="2852"/>
      <c r="AE348" s="2852"/>
      <c r="AF348" s="2852"/>
      <c r="AG348" s="2279"/>
      <c r="AH348" s="2279"/>
      <c r="AI348" s="2279"/>
      <c r="AJ348" s="2279"/>
      <c r="AK348" s="2279"/>
      <c r="AL348" s="2279"/>
      <c r="AM348" s="2279"/>
    </row>
    <row r="349" spans="1:39" ht="14.25" customHeight="1" thickTop="1" thickBot="1" x14ac:dyDescent="0.25">
      <c r="A349" s="2850" t="s">
        <v>949</v>
      </c>
      <c r="B349" s="2850"/>
      <c r="C349" s="2850"/>
      <c r="D349" s="2850"/>
      <c r="E349" s="2850"/>
      <c r="F349" s="2850"/>
      <c r="G349" s="2850"/>
      <c r="H349" s="2850"/>
      <c r="I349" s="2850"/>
      <c r="J349" s="2850"/>
      <c r="K349" s="2851" t="s">
        <v>950</v>
      </c>
      <c r="L349" s="2851"/>
      <c r="M349" s="2851"/>
      <c r="N349" s="2851"/>
      <c r="O349" s="2851" t="s">
        <v>303</v>
      </c>
      <c r="P349" s="2851"/>
      <c r="Q349" s="2851"/>
      <c r="R349" s="2851"/>
      <c r="S349" s="2851"/>
      <c r="T349" s="2851"/>
      <c r="U349" s="2851" t="s">
        <v>303</v>
      </c>
      <c r="V349" s="2851"/>
      <c r="W349" s="2851"/>
      <c r="X349" s="2851"/>
      <c r="Y349" s="2851"/>
      <c r="Z349" s="2851"/>
      <c r="AA349" s="2852" t="s">
        <v>303</v>
      </c>
      <c r="AB349" s="2852"/>
      <c r="AC349" s="2852"/>
      <c r="AD349" s="2852"/>
      <c r="AE349" s="2852"/>
      <c r="AF349" s="2852"/>
      <c r="AG349" s="2279"/>
      <c r="AH349" s="2279"/>
      <c r="AI349" s="2279"/>
      <c r="AJ349" s="2279"/>
      <c r="AK349" s="2279"/>
      <c r="AL349" s="2279"/>
      <c r="AM349" s="2279"/>
    </row>
    <row r="350" spans="1:39" ht="14.25" customHeight="1" thickTop="1" thickBot="1" x14ac:dyDescent="0.25">
      <c r="A350" s="2850" t="s">
        <v>951</v>
      </c>
      <c r="B350" s="2850"/>
      <c r="C350" s="2850"/>
      <c r="D350" s="2850"/>
      <c r="E350" s="2850"/>
      <c r="F350" s="2850"/>
      <c r="G350" s="2850"/>
      <c r="H350" s="2850"/>
      <c r="I350" s="2850"/>
      <c r="J350" s="2850"/>
      <c r="K350" s="2851" t="s">
        <v>952</v>
      </c>
      <c r="L350" s="2851"/>
      <c r="M350" s="2851"/>
      <c r="N350" s="2851"/>
      <c r="O350" s="2851" t="s">
        <v>997</v>
      </c>
      <c r="P350" s="2851"/>
      <c r="Q350" s="2851"/>
      <c r="R350" s="2851"/>
      <c r="S350" s="2851"/>
      <c r="T350" s="2851"/>
      <c r="U350" s="2851" t="s">
        <v>1339</v>
      </c>
      <c r="V350" s="2851"/>
      <c r="W350" s="2851"/>
      <c r="X350" s="2851"/>
      <c r="Y350" s="2851"/>
      <c r="Z350" s="2851"/>
      <c r="AA350" s="2852" t="s">
        <v>1340</v>
      </c>
      <c r="AB350" s="2852"/>
      <c r="AC350" s="2852"/>
      <c r="AD350" s="2852"/>
      <c r="AE350" s="2852"/>
      <c r="AF350" s="2852"/>
      <c r="AG350" s="2279"/>
      <c r="AH350" s="2279"/>
      <c r="AI350" s="2279"/>
      <c r="AJ350" s="2279"/>
      <c r="AK350" s="2279"/>
      <c r="AL350" s="2279"/>
      <c r="AM350" s="2279"/>
    </row>
    <row r="351" spans="1:39" ht="14.25" customHeight="1" thickTop="1" thickBot="1" x14ac:dyDescent="0.25">
      <c r="A351" s="2850" t="s">
        <v>954</v>
      </c>
      <c r="B351" s="2850"/>
      <c r="C351" s="2850"/>
      <c r="D351" s="2850"/>
      <c r="E351" s="2850"/>
      <c r="F351" s="2850"/>
      <c r="G351" s="2850"/>
      <c r="H351" s="2850"/>
      <c r="I351" s="2850"/>
      <c r="J351" s="2850"/>
      <c r="K351" s="2851" t="s">
        <v>955</v>
      </c>
      <c r="L351" s="2851"/>
      <c r="M351" s="2851"/>
      <c r="N351" s="2851"/>
      <c r="O351" s="2851" t="s">
        <v>998</v>
      </c>
      <c r="P351" s="2851"/>
      <c r="Q351" s="2851"/>
      <c r="R351" s="2851"/>
      <c r="S351" s="2851"/>
      <c r="T351" s="2851"/>
      <c r="U351" s="2851" t="s">
        <v>1341</v>
      </c>
      <c r="V351" s="2851"/>
      <c r="W351" s="2851"/>
      <c r="X351" s="2851"/>
      <c r="Y351" s="2851"/>
      <c r="Z351" s="2851"/>
      <c r="AA351" s="2852" t="s">
        <v>1342</v>
      </c>
      <c r="AB351" s="2852"/>
      <c r="AC351" s="2852"/>
      <c r="AD351" s="2852"/>
      <c r="AE351" s="2852"/>
      <c r="AF351" s="2852"/>
      <c r="AG351" s="2279"/>
      <c r="AH351" s="2279"/>
      <c r="AI351" s="2279"/>
      <c r="AJ351" s="2279"/>
      <c r="AK351" s="2279"/>
      <c r="AL351" s="2279"/>
      <c r="AM351" s="2279"/>
    </row>
    <row r="352" spans="1:39" ht="14.25" customHeight="1" thickTop="1" thickBot="1" x14ac:dyDescent="0.25">
      <c r="A352" s="2850" t="s">
        <v>957</v>
      </c>
      <c r="B352" s="2850"/>
      <c r="C352" s="2850"/>
      <c r="D352" s="2850"/>
      <c r="E352" s="2850"/>
      <c r="F352" s="2850"/>
      <c r="G352" s="2850"/>
      <c r="H352" s="2850"/>
      <c r="I352" s="2850"/>
      <c r="J352" s="2850"/>
      <c r="K352" s="2851" t="s">
        <v>958</v>
      </c>
      <c r="L352" s="2851"/>
      <c r="M352" s="2851"/>
      <c r="N352" s="2851"/>
      <c r="O352" s="2851" t="s">
        <v>786</v>
      </c>
      <c r="P352" s="2851"/>
      <c r="Q352" s="2851"/>
      <c r="R352" s="2851"/>
      <c r="S352" s="2851"/>
      <c r="T352" s="2851"/>
      <c r="U352" s="2851" t="s">
        <v>786</v>
      </c>
      <c r="V352" s="2851"/>
      <c r="W352" s="2851"/>
      <c r="X352" s="2851"/>
      <c r="Y352" s="2851"/>
      <c r="Z352" s="2851"/>
      <c r="AA352" s="2852" t="s">
        <v>786</v>
      </c>
      <c r="AB352" s="2852"/>
      <c r="AC352" s="2852"/>
      <c r="AD352" s="2852"/>
      <c r="AE352" s="2852"/>
      <c r="AF352" s="2852"/>
      <c r="AG352" s="2279"/>
      <c r="AH352" s="2279"/>
      <c r="AI352" s="2279"/>
      <c r="AJ352" s="2279"/>
      <c r="AK352" s="2279"/>
      <c r="AL352" s="2279"/>
      <c r="AM352" s="2279"/>
    </row>
    <row r="353" spans="1:39" ht="14.25" customHeight="1" thickTop="1" thickBot="1" x14ac:dyDescent="0.25">
      <c r="A353" s="2850" t="s">
        <v>959</v>
      </c>
      <c r="B353" s="2850"/>
      <c r="C353" s="2850"/>
      <c r="D353" s="2850"/>
      <c r="E353" s="2850"/>
      <c r="F353" s="2850"/>
      <c r="G353" s="2850"/>
      <c r="H353" s="2850"/>
      <c r="I353" s="2850"/>
      <c r="J353" s="2850"/>
      <c r="K353" s="2851" t="s">
        <v>960</v>
      </c>
      <c r="L353" s="2851"/>
      <c r="M353" s="2851"/>
      <c r="N353" s="2851"/>
      <c r="O353" s="2851" t="s">
        <v>786</v>
      </c>
      <c r="P353" s="2851"/>
      <c r="Q353" s="2851"/>
      <c r="R353" s="2851"/>
      <c r="S353" s="2851"/>
      <c r="T353" s="2851"/>
      <c r="U353" s="2851" t="s">
        <v>786</v>
      </c>
      <c r="V353" s="2851"/>
      <c r="W353" s="2851"/>
      <c r="X353" s="2851"/>
      <c r="Y353" s="2851"/>
      <c r="Z353" s="2851"/>
      <c r="AA353" s="2852" t="s">
        <v>786</v>
      </c>
      <c r="AB353" s="2852"/>
      <c r="AC353" s="2852"/>
      <c r="AD353" s="2852"/>
      <c r="AE353" s="2852"/>
      <c r="AF353" s="2852"/>
      <c r="AG353" s="2279"/>
      <c r="AH353" s="2279"/>
      <c r="AI353" s="2279"/>
      <c r="AJ353" s="2279"/>
      <c r="AK353" s="2279"/>
      <c r="AL353" s="2279"/>
      <c r="AM353" s="2279"/>
    </row>
    <row r="354" spans="1:39" ht="14.25" customHeight="1" thickTop="1" thickBot="1" x14ac:dyDescent="0.25">
      <c r="A354" s="2850" t="s">
        <v>961</v>
      </c>
      <c r="B354" s="2850"/>
      <c r="C354" s="2850"/>
      <c r="D354" s="2850"/>
      <c r="E354" s="2850"/>
      <c r="F354" s="2850"/>
      <c r="G354" s="2850"/>
      <c r="H354" s="2850"/>
      <c r="I354" s="2850"/>
      <c r="J354" s="2850"/>
      <c r="K354" s="2851" t="s">
        <v>962</v>
      </c>
      <c r="L354" s="2851"/>
      <c r="M354" s="2851"/>
      <c r="N354" s="2851"/>
      <c r="O354" s="2851" t="s">
        <v>786</v>
      </c>
      <c r="P354" s="2851"/>
      <c r="Q354" s="2851"/>
      <c r="R354" s="2851"/>
      <c r="S354" s="2851"/>
      <c r="T354" s="2851"/>
      <c r="U354" s="2851" t="s">
        <v>786</v>
      </c>
      <c r="V354" s="2851"/>
      <c r="W354" s="2851"/>
      <c r="X354" s="2851"/>
      <c r="Y354" s="2851"/>
      <c r="Z354" s="2851"/>
      <c r="AA354" s="2852" t="s">
        <v>786</v>
      </c>
      <c r="AB354" s="2852"/>
      <c r="AC354" s="2852"/>
      <c r="AD354" s="2852"/>
      <c r="AE354" s="2852"/>
      <c r="AF354" s="2852"/>
      <c r="AG354" s="2279"/>
      <c r="AH354" s="2279"/>
      <c r="AI354" s="2279"/>
      <c r="AJ354" s="2279"/>
      <c r="AK354" s="2279"/>
      <c r="AL354" s="2279"/>
      <c r="AM354" s="2279"/>
    </row>
    <row r="355" spans="1:39" ht="14.25" customHeight="1" thickTop="1" thickBot="1" x14ac:dyDescent="0.25">
      <c r="A355" s="2850" t="s">
        <v>963</v>
      </c>
      <c r="B355" s="2850"/>
      <c r="C355" s="2850"/>
      <c r="D355" s="2850"/>
      <c r="E355" s="2850"/>
      <c r="F355" s="2850"/>
      <c r="G355" s="2850"/>
      <c r="H355" s="2850"/>
      <c r="I355" s="2850"/>
      <c r="J355" s="2850"/>
      <c r="K355" s="2851" t="s">
        <v>964</v>
      </c>
      <c r="L355" s="2851"/>
      <c r="M355" s="2851"/>
      <c r="N355" s="2851"/>
      <c r="O355" s="2851" t="s">
        <v>786</v>
      </c>
      <c r="P355" s="2851"/>
      <c r="Q355" s="2851"/>
      <c r="R355" s="2851"/>
      <c r="S355" s="2851"/>
      <c r="T355" s="2851"/>
      <c r="U355" s="2851" t="s">
        <v>786</v>
      </c>
      <c r="V355" s="2851"/>
      <c r="W355" s="2851"/>
      <c r="X355" s="2851"/>
      <c r="Y355" s="2851"/>
      <c r="Z355" s="2851"/>
      <c r="AA355" s="2852" t="s">
        <v>786</v>
      </c>
      <c r="AB355" s="2852"/>
      <c r="AC355" s="2852"/>
      <c r="AD355" s="2852"/>
      <c r="AE355" s="2852"/>
      <c r="AF355" s="2852"/>
      <c r="AG355" s="2279"/>
      <c r="AH355" s="2279"/>
      <c r="AI355" s="2279"/>
      <c r="AJ355" s="2279"/>
      <c r="AK355" s="2279"/>
      <c r="AL355" s="2279"/>
      <c r="AM355" s="2279"/>
    </row>
    <row r="356" spans="1:39" ht="14.25" customHeight="1" thickTop="1" thickBot="1" x14ac:dyDescent="0.25">
      <c r="A356" s="2850" t="s">
        <v>965</v>
      </c>
      <c r="B356" s="2850"/>
      <c r="C356" s="2850"/>
      <c r="D356" s="2850"/>
      <c r="E356" s="2850"/>
      <c r="F356" s="2850"/>
      <c r="G356" s="2850"/>
      <c r="H356" s="2850"/>
      <c r="I356" s="2850"/>
      <c r="J356" s="2850"/>
      <c r="K356" s="2851" t="s">
        <v>966</v>
      </c>
      <c r="L356" s="2851"/>
      <c r="M356" s="2851"/>
      <c r="N356" s="2851"/>
      <c r="O356" s="2851" t="s">
        <v>786</v>
      </c>
      <c r="P356" s="2851"/>
      <c r="Q356" s="2851"/>
      <c r="R356" s="2851"/>
      <c r="S356" s="2851"/>
      <c r="T356" s="2851"/>
      <c r="U356" s="2851" t="s">
        <v>786</v>
      </c>
      <c r="V356" s="2851"/>
      <c r="W356" s="2851"/>
      <c r="X356" s="2851"/>
      <c r="Y356" s="2851"/>
      <c r="Z356" s="2851"/>
      <c r="AA356" s="2852" t="s">
        <v>786</v>
      </c>
      <c r="AB356" s="2852"/>
      <c r="AC356" s="2852"/>
      <c r="AD356" s="2852"/>
      <c r="AE356" s="2852"/>
      <c r="AF356" s="2852"/>
      <c r="AG356" s="2279"/>
      <c r="AH356" s="2279"/>
      <c r="AI356" s="2279"/>
      <c r="AJ356" s="2279"/>
      <c r="AK356" s="2279"/>
      <c r="AL356" s="2279"/>
      <c r="AM356" s="2279"/>
    </row>
    <row r="357" spans="1:39" ht="14.25" customHeight="1" thickTop="1" thickBot="1" x14ac:dyDescent="0.25">
      <c r="A357" s="2850" t="s">
        <v>967</v>
      </c>
      <c r="B357" s="2850"/>
      <c r="C357" s="2850"/>
      <c r="D357" s="2850"/>
      <c r="E357" s="2850"/>
      <c r="F357" s="2850"/>
      <c r="G357" s="2850"/>
      <c r="H357" s="2850"/>
      <c r="I357" s="2850"/>
      <c r="J357" s="2850"/>
      <c r="K357" s="2851" t="s">
        <v>968</v>
      </c>
      <c r="L357" s="2851"/>
      <c r="M357" s="2851"/>
      <c r="N357" s="2851"/>
      <c r="O357" s="2851" t="s">
        <v>786</v>
      </c>
      <c r="P357" s="2851"/>
      <c r="Q357" s="2851"/>
      <c r="R357" s="2851"/>
      <c r="S357" s="2851"/>
      <c r="T357" s="2851"/>
      <c r="U357" s="2851" t="s">
        <v>786</v>
      </c>
      <c r="V357" s="2851"/>
      <c r="W357" s="2851"/>
      <c r="X357" s="2851"/>
      <c r="Y357" s="2851"/>
      <c r="Z357" s="2851"/>
      <c r="AA357" s="2852" t="s">
        <v>786</v>
      </c>
      <c r="AB357" s="2852"/>
      <c r="AC357" s="2852"/>
      <c r="AD357" s="2852"/>
      <c r="AE357" s="2852"/>
      <c r="AF357" s="2852"/>
      <c r="AG357" s="2279"/>
      <c r="AH357" s="2279"/>
      <c r="AI357" s="2279"/>
      <c r="AJ357" s="2279"/>
      <c r="AK357" s="2279"/>
      <c r="AL357" s="2279"/>
      <c r="AM357" s="2279"/>
    </row>
    <row r="358" spans="1:39" ht="13.5" thickTop="1" x14ac:dyDescent="0.2">
      <c r="A358" s="2279"/>
      <c r="B358" s="2279"/>
      <c r="C358" s="2279"/>
      <c r="D358" s="2279"/>
      <c r="E358" s="2279"/>
      <c r="F358" s="2279"/>
      <c r="G358" s="2279"/>
      <c r="H358" s="2279"/>
      <c r="I358" s="2279"/>
      <c r="J358" s="2279"/>
      <c r="K358" s="2279"/>
      <c r="L358" s="2279"/>
      <c r="M358" s="2279"/>
      <c r="N358" s="2279"/>
      <c r="O358" s="2279"/>
      <c r="P358" s="2279"/>
      <c r="Q358" s="2279"/>
      <c r="R358" s="2279"/>
      <c r="S358" s="2279"/>
      <c r="T358" s="2279"/>
      <c r="U358" s="2279"/>
      <c r="V358" s="2279"/>
      <c r="W358" s="2279"/>
      <c r="X358" s="2279"/>
      <c r="Y358" s="2279"/>
      <c r="Z358" s="2279"/>
      <c r="AA358" s="2279"/>
      <c r="AB358" s="2279"/>
      <c r="AC358" s="2279"/>
      <c r="AD358" s="2279"/>
      <c r="AE358" s="2279"/>
      <c r="AF358" s="2279"/>
      <c r="AG358" s="2279"/>
      <c r="AH358" s="2279"/>
      <c r="AI358" s="2279"/>
      <c r="AJ358" s="2279"/>
      <c r="AK358" s="2279"/>
      <c r="AL358" s="2279"/>
      <c r="AM358" s="2279"/>
    </row>
    <row r="359" spans="1:39" ht="15.75" x14ac:dyDescent="0.2">
      <c r="A359" s="2845" t="s">
        <v>1471</v>
      </c>
      <c r="B359" s="2845"/>
      <c r="C359" s="2845"/>
      <c r="D359" s="2845"/>
      <c r="E359" s="2845"/>
      <c r="F359" s="2845"/>
      <c r="G359" s="2845"/>
      <c r="H359" s="2845"/>
      <c r="I359" s="2845"/>
      <c r="J359" s="2845"/>
      <c r="K359" s="2845"/>
      <c r="L359" s="2845"/>
      <c r="M359" s="2845"/>
      <c r="N359" s="2845"/>
      <c r="O359" s="2845"/>
      <c r="P359" s="2845"/>
      <c r="Q359" s="2845"/>
      <c r="R359" s="2845"/>
      <c r="S359" s="2845"/>
      <c r="T359" s="2845"/>
      <c r="U359" s="2845"/>
      <c r="V359" s="2845"/>
      <c r="W359" s="2845"/>
      <c r="X359" s="2845"/>
      <c r="Y359" s="2845"/>
      <c r="Z359" s="2845"/>
      <c r="AA359" s="2845"/>
      <c r="AB359" s="2845"/>
      <c r="AC359" s="2845"/>
      <c r="AD359" s="2845"/>
      <c r="AE359" s="2845"/>
      <c r="AF359" s="2845"/>
      <c r="AG359" s="2279"/>
      <c r="AH359" s="2279"/>
      <c r="AI359" s="2279"/>
      <c r="AJ359" s="2279"/>
      <c r="AK359" s="2279"/>
      <c r="AL359" s="2279"/>
      <c r="AM359" s="2279"/>
    </row>
    <row r="360" spans="1:39" ht="13.5" thickBot="1" x14ac:dyDescent="0.25">
      <c r="A360" s="2846" t="s">
        <v>765</v>
      </c>
      <c r="B360" s="2846"/>
      <c r="C360" s="2846"/>
      <c r="D360" s="2846"/>
      <c r="E360" s="2846"/>
      <c r="F360" s="2846"/>
      <c r="G360" s="2846"/>
      <c r="H360" s="2846"/>
      <c r="I360" s="2846"/>
      <c r="J360" s="2846"/>
      <c r="K360" s="2846"/>
      <c r="L360" s="2846"/>
      <c r="M360" s="2846"/>
      <c r="N360" s="2846"/>
      <c r="O360" s="2846"/>
      <c r="P360" s="2846"/>
      <c r="Q360" s="2846"/>
      <c r="R360" s="2846"/>
      <c r="S360" s="2846"/>
      <c r="T360" s="2846"/>
      <c r="U360" s="2846"/>
      <c r="V360" s="2846"/>
      <c r="W360" s="2846"/>
      <c r="X360" s="2846"/>
      <c r="Y360" s="2846"/>
      <c r="Z360" s="2846"/>
      <c r="AA360" s="2846"/>
      <c r="AB360" s="2846"/>
      <c r="AC360" s="2846"/>
      <c r="AD360" s="2846"/>
      <c r="AE360" s="2846"/>
      <c r="AF360" s="2846"/>
      <c r="AG360" s="2279"/>
      <c r="AH360" s="2279"/>
      <c r="AI360" s="2279"/>
      <c r="AJ360" s="2279"/>
      <c r="AK360" s="2279"/>
      <c r="AL360" s="2279"/>
      <c r="AM360" s="2279"/>
    </row>
    <row r="361" spans="1:39" ht="14.25" thickTop="1" thickBot="1" x14ac:dyDescent="0.25">
      <c r="A361" s="2847" t="s">
        <v>658</v>
      </c>
      <c r="B361" s="2847"/>
      <c r="C361" s="2847"/>
      <c r="D361" s="2847"/>
      <c r="E361" s="2847"/>
      <c r="F361" s="2847"/>
      <c r="G361" s="2847"/>
      <c r="H361" s="2847"/>
      <c r="I361" s="2847"/>
      <c r="J361" s="2847"/>
      <c r="K361" s="2848" t="s">
        <v>766</v>
      </c>
      <c r="L361" s="2848"/>
      <c r="M361" s="2848"/>
      <c r="N361" s="2848"/>
      <c r="O361" s="2848" t="s">
        <v>767</v>
      </c>
      <c r="P361" s="2848"/>
      <c r="Q361" s="2848"/>
      <c r="R361" s="2848"/>
      <c r="S361" s="2848"/>
      <c r="T361" s="2848"/>
      <c r="U361" s="2848" t="s">
        <v>768</v>
      </c>
      <c r="V361" s="2848"/>
      <c r="W361" s="2848"/>
      <c r="X361" s="2848"/>
      <c r="Y361" s="2848"/>
      <c r="Z361" s="2848"/>
      <c r="AA361" s="2849" t="s">
        <v>769</v>
      </c>
      <c r="AB361" s="2849"/>
      <c r="AC361" s="2849"/>
      <c r="AD361" s="2849"/>
      <c r="AE361" s="2849"/>
      <c r="AF361" s="2849"/>
      <c r="AG361" s="2279"/>
      <c r="AH361" s="2279"/>
      <c r="AI361" s="2279"/>
      <c r="AJ361" s="2279"/>
      <c r="AK361" s="2279"/>
      <c r="AL361" s="2279"/>
      <c r="AM361" s="2279"/>
    </row>
    <row r="362" spans="1:39" ht="13.5" thickTop="1" x14ac:dyDescent="0.2">
      <c r="A362" s="2853" t="s">
        <v>770</v>
      </c>
      <c r="B362" s="2853"/>
      <c r="C362" s="2853"/>
      <c r="D362" s="2853"/>
      <c r="E362" s="2853"/>
      <c r="F362" s="2853"/>
      <c r="G362" s="2853"/>
      <c r="H362" s="2853"/>
      <c r="I362" s="2853"/>
      <c r="J362" s="2853"/>
      <c r="K362" s="2854" t="s">
        <v>771</v>
      </c>
      <c r="L362" s="2854"/>
      <c r="M362" s="2854"/>
      <c r="N362" s="2854"/>
      <c r="O362" s="2854" t="s">
        <v>772</v>
      </c>
      <c r="P362" s="2854"/>
      <c r="Q362" s="2854"/>
      <c r="R362" s="2854"/>
      <c r="S362" s="2854"/>
      <c r="T362" s="2854"/>
      <c r="U362" s="2854" t="s">
        <v>773</v>
      </c>
      <c r="V362" s="2854"/>
      <c r="W362" s="2854"/>
      <c r="X362" s="2854"/>
      <c r="Y362" s="2854"/>
      <c r="Z362" s="2854"/>
      <c r="AA362" s="2855" t="s">
        <v>774</v>
      </c>
      <c r="AB362" s="2855"/>
      <c r="AC362" s="2855"/>
      <c r="AD362" s="2855"/>
      <c r="AE362" s="2855"/>
      <c r="AF362" s="2855"/>
      <c r="AG362" s="2279"/>
      <c r="AH362" s="2279"/>
      <c r="AI362" s="2279"/>
      <c r="AJ362" s="2279"/>
      <c r="AK362" s="2279"/>
      <c r="AL362" s="2279"/>
      <c r="AM362" s="2279"/>
    </row>
    <row r="363" spans="1:39" ht="13.5" customHeight="1" thickBot="1" x14ac:dyDescent="0.25">
      <c r="A363" s="2850" t="s">
        <v>775</v>
      </c>
      <c r="B363" s="2850"/>
      <c r="C363" s="2850"/>
      <c r="D363" s="2850"/>
      <c r="E363" s="2850"/>
      <c r="F363" s="2850"/>
      <c r="G363" s="2850"/>
      <c r="H363" s="2850"/>
      <c r="I363" s="2850"/>
      <c r="J363" s="2850"/>
      <c r="K363" s="2851" t="s">
        <v>303</v>
      </c>
      <c r="L363" s="2851"/>
      <c r="M363" s="2851"/>
      <c r="N363" s="2851"/>
      <c r="O363" s="2851" t="s">
        <v>303</v>
      </c>
      <c r="P363" s="2851"/>
      <c r="Q363" s="2851"/>
      <c r="R363" s="2851"/>
      <c r="S363" s="2851"/>
      <c r="T363" s="2851"/>
      <c r="U363" s="2851" t="s">
        <v>303</v>
      </c>
      <c r="V363" s="2851"/>
      <c r="W363" s="2851"/>
      <c r="X363" s="2851"/>
      <c r="Y363" s="2851"/>
      <c r="Z363" s="2851"/>
      <c r="AA363" s="2852" t="s">
        <v>303</v>
      </c>
      <c r="AB363" s="2852"/>
      <c r="AC363" s="2852"/>
      <c r="AD363" s="2852"/>
      <c r="AE363" s="2852"/>
      <c r="AF363" s="2852"/>
      <c r="AG363" s="2279"/>
      <c r="AH363" s="2279"/>
      <c r="AI363" s="2279"/>
      <c r="AJ363" s="2279"/>
      <c r="AK363" s="2279"/>
      <c r="AL363" s="2279"/>
      <c r="AM363" s="2279"/>
    </row>
    <row r="364" spans="1:39" ht="14.25" customHeight="1" thickTop="1" thickBot="1" x14ac:dyDescent="0.25">
      <c r="A364" s="2850" t="s">
        <v>776</v>
      </c>
      <c r="B364" s="2850"/>
      <c r="C364" s="2850"/>
      <c r="D364" s="2850"/>
      <c r="E364" s="2850"/>
      <c r="F364" s="2850"/>
      <c r="G364" s="2850"/>
      <c r="H364" s="2850"/>
      <c r="I364" s="2850"/>
      <c r="J364" s="2850"/>
      <c r="K364" s="2851" t="s">
        <v>777</v>
      </c>
      <c r="L364" s="2851"/>
      <c r="M364" s="2851"/>
      <c r="N364" s="2851"/>
      <c r="O364" s="2851" t="s">
        <v>999</v>
      </c>
      <c r="P364" s="2851"/>
      <c r="Q364" s="2851"/>
      <c r="R364" s="2851"/>
      <c r="S364" s="2851"/>
      <c r="T364" s="2851"/>
      <c r="U364" s="2851" t="s">
        <v>1284</v>
      </c>
      <c r="V364" s="2851"/>
      <c r="W364" s="2851"/>
      <c r="X364" s="2851"/>
      <c r="Y364" s="2851"/>
      <c r="Z364" s="2851"/>
      <c r="AA364" s="2852" t="s">
        <v>1285</v>
      </c>
      <c r="AB364" s="2852"/>
      <c r="AC364" s="2852"/>
      <c r="AD364" s="2852"/>
      <c r="AE364" s="2852"/>
      <c r="AF364" s="2852"/>
      <c r="AG364" s="2279"/>
      <c r="AH364" s="2279"/>
      <c r="AI364" s="2279"/>
      <c r="AJ364" s="2279"/>
      <c r="AK364" s="2279"/>
      <c r="AL364" s="2279"/>
      <c r="AM364" s="2279"/>
    </row>
    <row r="365" spans="1:39" ht="14.25" customHeight="1" thickTop="1" thickBot="1" x14ac:dyDescent="0.25">
      <c r="A365" s="2850" t="s">
        <v>779</v>
      </c>
      <c r="B365" s="2850"/>
      <c r="C365" s="2850"/>
      <c r="D365" s="2850"/>
      <c r="E365" s="2850"/>
      <c r="F365" s="2850"/>
      <c r="G365" s="2850"/>
      <c r="H365" s="2850"/>
      <c r="I365" s="2850"/>
      <c r="J365" s="2850"/>
      <c r="K365" s="2851" t="s">
        <v>780</v>
      </c>
      <c r="L365" s="2851"/>
      <c r="M365" s="2851"/>
      <c r="N365" s="2851"/>
      <c r="O365" s="2851" t="s">
        <v>786</v>
      </c>
      <c r="P365" s="2851"/>
      <c r="Q365" s="2851"/>
      <c r="R365" s="2851"/>
      <c r="S365" s="2851"/>
      <c r="T365" s="2851"/>
      <c r="U365" s="2851" t="s">
        <v>786</v>
      </c>
      <c r="V365" s="2851"/>
      <c r="W365" s="2851"/>
      <c r="X365" s="2851"/>
      <c r="Y365" s="2851"/>
      <c r="Z365" s="2851"/>
      <c r="AA365" s="2852" t="s">
        <v>786</v>
      </c>
      <c r="AB365" s="2852"/>
      <c r="AC365" s="2852"/>
      <c r="AD365" s="2852"/>
      <c r="AE365" s="2852"/>
      <c r="AF365" s="2852"/>
      <c r="AG365" s="2279"/>
      <c r="AH365" s="2279"/>
      <c r="AI365" s="2279"/>
      <c r="AJ365" s="2279"/>
      <c r="AK365" s="2279"/>
      <c r="AL365" s="2279"/>
      <c r="AM365" s="2279"/>
    </row>
    <row r="366" spans="1:39" ht="14.25" customHeight="1" thickTop="1" thickBot="1" x14ac:dyDescent="0.25">
      <c r="A366" s="2850" t="s">
        <v>782</v>
      </c>
      <c r="B366" s="2850"/>
      <c r="C366" s="2850"/>
      <c r="D366" s="2850"/>
      <c r="E366" s="2850"/>
      <c r="F366" s="2850"/>
      <c r="G366" s="2850"/>
      <c r="H366" s="2850"/>
      <c r="I366" s="2850"/>
      <c r="J366" s="2850"/>
      <c r="K366" s="2851" t="s">
        <v>783</v>
      </c>
      <c r="L366" s="2851"/>
      <c r="M366" s="2851"/>
      <c r="N366" s="2851"/>
      <c r="O366" s="2851" t="s">
        <v>786</v>
      </c>
      <c r="P366" s="2851"/>
      <c r="Q366" s="2851"/>
      <c r="R366" s="2851"/>
      <c r="S366" s="2851"/>
      <c r="T366" s="2851"/>
      <c r="U366" s="2851" t="s">
        <v>786</v>
      </c>
      <c r="V366" s="2851"/>
      <c r="W366" s="2851"/>
      <c r="X366" s="2851"/>
      <c r="Y366" s="2851"/>
      <c r="Z366" s="2851"/>
      <c r="AA366" s="2852" t="s">
        <v>786</v>
      </c>
      <c r="AB366" s="2852"/>
      <c r="AC366" s="2852"/>
      <c r="AD366" s="2852"/>
      <c r="AE366" s="2852"/>
      <c r="AF366" s="2852"/>
      <c r="AG366" s="2279"/>
      <c r="AH366" s="2279"/>
      <c r="AI366" s="2279"/>
      <c r="AJ366" s="2279"/>
      <c r="AK366" s="2279"/>
      <c r="AL366" s="2279"/>
      <c r="AM366" s="2279"/>
    </row>
    <row r="367" spans="1:39" ht="14.25" customHeight="1" thickTop="1" thickBot="1" x14ac:dyDescent="0.25">
      <c r="A367" s="2850" t="s">
        <v>784</v>
      </c>
      <c r="B367" s="2850"/>
      <c r="C367" s="2850"/>
      <c r="D367" s="2850"/>
      <c r="E367" s="2850"/>
      <c r="F367" s="2850"/>
      <c r="G367" s="2850"/>
      <c r="H367" s="2850"/>
      <c r="I367" s="2850"/>
      <c r="J367" s="2850"/>
      <c r="K367" s="2851" t="s">
        <v>785</v>
      </c>
      <c r="L367" s="2851"/>
      <c r="M367" s="2851"/>
      <c r="N367" s="2851"/>
      <c r="O367" s="2851" t="s">
        <v>786</v>
      </c>
      <c r="P367" s="2851"/>
      <c r="Q367" s="2851"/>
      <c r="R367" s="2851"/>
      <c r="S367" s="2851"/>
      <c r="T367" s="2851"/>
      <c r="U367" s="2851" t="s">
        <v>786</v>
      </c>
      <c r="V367" s="2851"/>
      <c r="W367" s="2851"/>
      <c r="X367" s="2851"/>
      <c r="Y367" s="2851"/>
      <c r="Z367" s="2851"/>
      <c r="AA367" s="2852" t="s">
        <v>786</v>
      </c>
      <c r="AB367" s="2852"/>
      <c r="AC367" s="2852"/>
      <c r="AD367" s="2852"/>
      <c r="AE367" s="2852"/>
      <c r="AF367" s="2852"/>
      <c r="AG367" s="2279"/>
      <c r="AH367" s="2279"/>
      <c r="AI367" s="2279"/>
      <c r="AJ367" s="2279"/>
      <c r="AK367" s="2279"/>
      <c r="AL367" s="2279"/>
      <c r="AM367" s="2279"/>
    </row>
    <row r="368" spans="1:39" ht="14.25" customHeight="1" thickTop="1" thickBot="1" x14ac:dyDescent="0.25">
      <c r="A368" s="2850" t="s">
        <v>787</v>
      </c>
      <c r="B368" s="2850"/>
      <c r="C368" s="2850"/>
      <c r="D368" s="2850"/>
      <c r="E368" s="2850"/>
      <c r="F368" s="2850"/>
      <c r="G368" s="2850"/>
      <c r="H368" s="2850"/>
      <c r="I368" s="2850"/>
      <c r="J368" s="2850"/>
      <c r="K368" s="2851" t="s">
        <v>788</v>
      </c>
      <c r="L368" s="2851"/>
      <c r="M368" s="2851"/>
      <c r="N368" s="2851"/>
      <c r="O368" s="2851" t="s">
        <v>786</v>
      </c>
      <c r="P368" s="2851"/>
      <c r="Q368" s="2851"/>
      <c r="R368" s="2851"/>
      <c r="S368" s="2851"/>
      <c r="T368" s="2851"/>
      <c r="U368" s="2851" t="s">
        <v>786</v>
      </c>
      <c r="V368" s="2851"/>
      <c r="W368" s="2851"/>
      <c r="X368" s="2851"/>
      <c r="Y368" s="2851"/>
      <c r="Z368" s="2851"/>
      <c r="AA368" s="2852" t="s">
        <v>786</v>
      </c>
      <c r="AB368" s="2852"/>
      <c r="AC368" s="2852"/>
      <c r="AD368" s="2852"/>
      <c r="AE368" s="2852"/>
      <c r="AF368" s="2852"/>
      <c r="AG368" s="2279"/>
      <c r="AH368" s="2279"/>
      <c r="AI368" s="2279"/>
      <c r="AJ368" s="2279"/>
      <c r="AK368" s="2279"/>
      <c r="AL368" s="2279"/>
      <c r="AM368" s="2279"/>
    </row>
    <row r="369" spans="1:39" ht="14.25" customHeight="1" thickTop="1" thickBot="1" x14ac:dyDescent="0.25">
      <c r="A369" s="2850" t="s">
        <v>789</v>
      </c>
      <c r="B369" s="2850"/>
      <c r="C369" s="2850"/>
      <c r="D369" s="2850"/>
      <c r="E369" s="2850"/>
      <c r="F369" s="2850"/>
      <c r="G369" s="2850"/>
      <c r="H369" s="2850"/>
      <c r="I369" s="2850"/>
      <c r="J369" s="2850"/>
      <c r="K369" s="2851" t="s">
        <v>790</v>
      </c>
      <c r="L369" s="2851"/>
      <c r="M369" s="2851"/>
      <c r="N369" s="2851"/>
      <c r="O369" s="2851" t="s">
        <v>786</v>
      </c>
      <c r="P369" s="2851"/>
      <c r="Q369" s="2851"/>
      <c r="R369" s="2851"/>
      <c r="S369" s="2851"/>
      <c r="T369" s="2851"/>
      <c r="U369" s="2851" t="s">
        <v>786</v>
      </c>
      <c r="V369" s="2851"/>
      <c r="W369" s="2851"/>
      <c r="X369" s="2851"/>
      <c r="Y369" s="2851"/>
      <c r="Z369" s="2851"/>
      <c r="AA369" s="2852" t="s">
        <v>786</v>
      </c>
      <c r="AB369" s="2852"/>
      <c r="AC369" s="2852"/>
      <c r="AD369" s="2852"/>
      <c r="AE369" s="2852"/>
      <c r="AF369" s="2852"/>
      <c r="AG369" s="2279"/>
      <c r="AH369" s="2279"/>
      <c r="AI369" s="2279"/>
      <c r="AJ369" s="2279"/>
      <c r="AK369" s="2279"/>
      <c r="AL369" s="2279"/>
      <c r="AM369" s="2279"/>
    </row>
    <row r="370" spans="1:39" ht="14.25" customHeight="1" thickTop="1" thickBot="1" x14ac:dyDescent="0.25">
      <c r="A370" s="2850" t="s">
        <v>791</v>
      </c>
      <c r="B370" s="2850"/>
      <c r="C370" s="2850"/>
      <c r="D370" s="2850"/>
      <c r="E370" s="2850"/>
      <c r="F370" s="2850"/>
      <c r="G370" s="2850"/>
      <c r="H370" s="2850"/>
      <c r="I370" s="2850"/>
      <c r="J370" s="2850"/>
      <c r="K370" s="2851" t="s">
        <v>792</v>
      </c>
      <c r="L370" s="2851"/>
      <c r="M370" s="2851"/>
      <c r="N370" s="2851"/>
      <c r="O370" s="2851" t="s">
        <v>786</v>
      </c>
      <c r="P370" s="2851"/>
      <c r="Q370" s="2851"/>
      <c r="R370" s="2851"/>
      <c r="S370" s="2851"/>
      <c r="T370" s="2851"/>
      <c r="U370" s="2851" t="s">
        <v>786</v>
      </c>
      <c r="V370" s="2851"/>
      <c r="W370" s="2851"/>
      <c r="X370" s="2851"/>
      <c r="Y370" s="2851"/>
      <c r="Z370" s="2851"/>
      <c r="AA370" s="2852" t="s">
        <v>786</v>
      </c>
      <c r="AB370" s="2852"/>
      <c r="AC370" s="2852"/>
      <c r="AD370" s="2852"/>
      <c r="AE370" s="2852"/>
      <c r="AF370" s="2852"/>
      <c r="AG370" s="2279"/>
      <c r="AH370" s="2279"/>
      <c r="AI370" s="2279"/>
      <c r="AJ370" s="2279"/>
      <c r="AK370" s="2279"/>
      <c r="AL370" s="2279"/>
      <c r="AM370" s="2279"/>
    </row>
    <row r="371" spans="1:39" ht="14.25" customHeight="1" thickTop="1" thickBot="1" x14ac:dyDescent="0.25">
      <c r="A371" s="2850" t="s">
        <v>793</v>
      </c>
      <c r="B371" s="2850"/>
      <c r="C371" s="2850"/>
      <c r="D371" s="2850"/>
      <c r="E371" s="2850"/>
      <c r="F371" s="2850"/>
      <c r="G371" s="2850"/>
      <c r="H371" s="2850"/>
      <c r="I371" s="2850"/>
      <c r="J371" s="2850"/>
      <c r="K371" s="2851" t="s">
        <v>794</v>
      </c>
      <c r="L371" s="2851"/>
      <c r="M371" s="2851"/>
      <c r="N371" s="2851"/>
      <c r="O371" s="2851" t="s">
        <v>786</v>
      </c>
      <c r="P371" s="2851"/>
      <c r="Q371" s="2851"/>
      <c r="R371" s="2851"/>
      <c r="S371" s="2851"/>
      <c r="T371" s="2851"/>
      <c r="U371" s="2851" t="s">
        <v>786</v>
      </c>
      <c r="V371" s="2851"/>
      <c r="W371" s="2851"/>
      <c r="X371" s="2851"/>
      <c r="Y371" s="2851"/>
      <c r="Z371" s="2851"/>
      <c r="AA371" s="2852" t="s">
        <v>786</v>
      </c>
      <c r="AB371" s="2852"/>
      <c r="AC371" s="2852"/>
      <c r="AD371" s="2852"/>
      <c r="AE371" s="2852"/>
      <c r="AF371" s="2852"/>
      <c r="AG371" s="2279"/>
      <c r="AH371" s="2279"/>
      <c r="AI371" s="2279"/>
      <c r="AJ371" s="2279"/>
      <c r="AK371" s="2279"/>
      <c r="AL371" s="2279"/>
      <c r="AM371" s="2279"/>
    </row>
    <row r="372" spans="1:39" ht="14.25" customHeight="1" thickTop="1" thickBot="1" x14ac:dyDescent="0.25">
      <c r="A372" s="2850" t="s">
        <v>784</v>
      </c>
      <c r="B372" s="2850"/>
      <c r="C372" s="2850"/>
      <c r="D372" s="2850"/>
      <c r="E372" s="2850"/>
      <c r="F372" s="2850"/>
      <c r="G372" s="2850"/>
      <c r="H372" s="2850"/>
      <c r="I372" s="2850"/>
      <c r="J372" s="2850"/>
      <c r="K372" s="2851" t="s">
        <v>795</v>
      </c>
      <c r="L372" s="2851"/>
      <c r="M372" s="2851"/>
      <c r="N372" s="2851"/>
      <c r="O372" s="2851" t="s">
        <v>786</v>
      </c>
      <c r="P372" s="2851"/>
      <c r="Q372" s="2851"/>
      <c r="R372" s="2851"/>
      <c r="S372" s="2851"/>
      <c r="T372" s="2851"/>
      <c r="U372" s="2851" t="s">
        <v>786</v>
      </c>
      <c r="V372" s="2851"/>
      <c r="W372" s="2851"/>
      <c r="X372" s="2851"/>
      <c r="Y372" s="2851"/>
      <c r="Z372" s="2851"/>
      <c r="AA372" s="2852" t="s">
        <v>786</v>
      </c>
      <c r="AB372" s="2852"/>
      <c r="AC372" s="2852"/>
      <c r="AD372" s="2852"/>
      <c r="AE372" s="2852"/>
      <c r="AF372" s="2852"/>
      <c r="AG372" s="2279"/>
      <c r="AH372" s="2279"/>
      <c r="AI372" s="2279"/>
      <c r="AJ372" s="2279"/>
      <c r="AK372" s="2279"/>
      <c r="AL372" s="2279"/>
      <c r="AM372" s="2279"/>
    </row>
    <row r="373" spans="1:39" ht="14.25" customHeight="1" thickTop="1" thickBot="1" x14ac:dyDescent="0.25">
      <c r="A373" s="2850" t="s">
        <v>787</v>
      </c>
      <c r="B373" s="2850"/>
      <c r="C373" s="2850"/>
      <c r="D373" s="2850"/>
      <c r="E373" s="2850"/>
      <c r="F373" s="2850"/>
      <c r="G373" s="2850"/>
      <c r="H373" s="2850"/>
      <c r="I373" s="2850"/>
      <c r="J373" s="2850"/>
      <c r="K373" s="2851" t="s">
        <v>796</v>
      </c>
      <c r="L373" s="2851"/>
      <c r="M373" s="2851"/>
      <c r="N373" s="2851"/>
      <c r="O373" s="2851" t="s">
        <v>786</v>
      </c>
      <c r="P373" s="2851"/>
      <c r="Q373" s="2851"/>
      <c r="R373" s="2851"/>
      <c r="S373" s="2851"/>
      <c r="T373" s="2851"/>
      <c r="U373" s="2851" t="s">
        <v>786</v>
      </c>
      <c r="V373" s="2851"/>
      <c r="W373" s="2851"/>
      <c r="X373" s="2851"/>
      <c r="Y373" s="2851"/>
      <c r="Z373" s="2851"/>
      <c r="AA373" s="2852" t="s">
        <v>786</v>
      </c>
      <c r="AB373" s="2852"/>
      <c r="AC373" s="2852"/>
      <c r="AD373" s="2852"/>
      <c r="AE373" s="2852"/>
      <c r="AF373" s="2852"/>
      <c r="AG373" s="2279"/>
      <c r="AH373" s="2279"/>
      <c r="AI373" s="2279"/>
      <c r="AJ373" s="2279"/>
      <c r="AK373" s="2279"/>
      <c r="AL373" s="2279"/>
      <c r="AM373" s="2279"/>
    </row>
    <row r="374" spans="1:39" ht="14.25" customHeight="1" thickTop="1" thickBot="1" x14ac:dyDescent="0.25">
      <c r="A374" s="2850" t="s">
        <v>789</v>
      </c>
      <c r="B374" s="2850"/>
      <c r="C374" s="2850"/>
      <c r="D374" s="2850"/>
      <c r="E374" s="2850"/>
      <c r="F374" s="2850"/>
      <c r="G374" s="2850"/>
      <c r="H374" s="2850"/>
      <c r="I374" s="2850"/>
      <c r="J374" s="2850"/>
      <c r="K374" s="2851" t="s">
        <v>797</v>
      </c>
      <c r="L374" s="2851"/>
      <c r="M374" s="2851"/>
      <c r="N374" s="2851"/>
      <c r="O374" s="2851" t="s">
        <v>786</v>
      </c>
      <c r="P374" s="2851"/>
      <c r="Q374" s="2851"/>
      <c r="R374" s="2851"/>
      <c r="S374" s="2851"/>
      <c r="T374" s="2851"/>
      <c r="U374" s="2851" t="s">
        <v>786</v>
      </c>
      <c r="V374" s="2851"/>
      <c r="W374" s="2851"/>
      <c r="X374" s="2851"/>
      <c r="Y374" s="2851"/>
      <c r="Z374" s="2851"/>
      <c r="AA374" s="2852" t="s">
        <v>786</v>
      </c>
      <c r="AB374" s="2852"/>
      <c r="AC374" s="2852"/>
      <c r="AD374" s="2852"/>
      <c r="AE374" s="2852"/>
      <c r="AF374" s="2852"/>
      <c r="AG374" s="2279"/>
      <c r="AH374" s="2279"/>
      <c r="AI374" s="2279"/>
      <c r="AJ374" s="2279"/>
      <c r="AK374" s="2279"/>
      <c r="AL374" s="2279"/>
      <c r="AM374" s="2279"/>
    </row>
    <row r="375" spans="1:39" ht="14.25" customHeight="1" thickTop="1" thickBot="1" x14ac:dyDescent="0.25">
      <c r="A375" s="2850" t="s">
        <v>791</v>
      </c>
      <c r="B375" s="2850"/>
      <c r="C375" s="2850"/>
      <c r="D375" s="2850"/>
      <c r="E375" s="2850"/>
      <c r="F375" s="2850"/>
      <c r="G375" s="2850"/>
      <c r="H375" s="2850"/>
      <c r="I375" s="2850"/>
      <c r="J375" s="2850"/>
      <c r="K375" s="2851" t="s">
        <v>798</v>
      </c>
      <c r="L375" s="2851"/>
      <c r="M375" s="2851"/>
      <c r="N375" s="2851"/>
      <c r="O375" s="2851" t="s">
        <v>786</v>
      </c>
      <c r="P375" s="2851"/>
      <c r="Q375" s="2851"/>
      <c r="R375" s="2851"/>
      <c r="S375" s="2851"/>
      <c r="T375" s="2851"/>
      <c r="U375" s="2851" t="s">
        <v>786</v>
      </c>
      <c r="V375" s="2851"/>
      <c r="W375" s="2851"/>
      <c r="X375" s="2851"/>
      <c r="Y375" s="2851"/>
      <c r="Z375" s="2851"/>
      <c r="AA375" s="2852" t="s">
        <v>786</v>
      </c>
      <c r="AB375" s="2852"/>
      <c r="AC375" s="2852"/>
      <c r="AD375" s="2852"/>
      <c r="AE375" s="2852"/>
      <c r="AF375" s="2852"/>
      <c r="AG375" s="2279"/>
      <c r="AH375" s="2279"/>
      <c r="AI375" s="2279"/>
      <c r="AJ375" s="2279"/>
      <c r="AK375" s="2279"/>
      <c r="AL375" s="2279"/>
      <c r="AM375" s="2279"/>
    </row>
    <row r="376" spans="1:39" ht="14.25" customHeight="1" thickTop="1" thickBot="1" x14ac:dyDescent="0.25">
      <c r="A376" s="2850" t="s">
        <v>799</v>
      </c>
      <c r="B376" s="2850"/>
      <c r="C376" s="2850"/>
      <c r="D376" s="2850"/>
      <c r="E376" s="2850"/>
      <c r="F376" s="2850"/>
      <c r="G376" s="2850"/>
      <c r="H376" s="2850"/>
      <c r="I376" s="2850"/>
      <c r="J376" s="2850"/>
      <c r="K376" s="2851" t="s">
        <v>800</v>
      </c>
      <c r="L376" s="2851"/>
      <c r="M376" s="2851"/>
      <c r="N376" s="2851"/>
      <c r="O376" s="2851" t="s">
        <v>786</v>
      </c>
      <c r="P376" s="2851"/>
      <c r="Q376" s="2851"/>
      <c r="R376" s="2851"/>
      <c r="S376" s="2851"/>
      <c r="T376" s="2851"/>
      <c r="U376" s="2851" t="s">
        <v>786</v>
      </c>
      <c r="V376" s="2851"/>
      <c r="W376" s="2851"/>
      <c r="X376" s="2851"/>
      <c r="Y376" s="2851"/>
      <c r="Z376" s="2851"/>
      <c r="AA376" s="2852" t="s">
        <v>786</v>
      </c>
      <c r="AB376" s="2852"/>
      <c r="AC376" s="2852"/>
      <c r="AD376" s="2852"/>
      <c r="AE376" s="2852"/>
      <c r="AF376" s="2852"/>
      <c r="AG376" s="2279"/>
      <c r="AH376" s="2279"/>
      <c r="AI376" s="2279"/>
      <c r="AJ376" s="2279"/>
      <c r="AK376" s="2279"/>
      <c r="AL376" s="2279"/>
      <c r="AM376" s="2279"/>
    </row>
    <row r="377" spans="1:39" ht="14.25" customHeight="1" thickTop="1" thickBot="1" x14ac:dyDescent="0.25">
      <c r="A377" s="2850" t="s">
        <v>784</v>
      </c>
      <c r="B377" s="2850"/>
      <c r="C377" s="2850"/>
      <c r="D377" s="2850"/>
      <c r="E377" s="2850"/>
      <c r="F377" s="2850"/>
      <c r="G377" s="2850"/>
      <c r="H377" s="2850"/>
      <c r="I377" s="2850"/>
      <c r="J377" s="2850"/>
      <c r="K377" s="2851" t="s">
        <v>801</v>
      </c>
      <c r="L377" s="2851"/>
      <c r="M377" s="2851"/>
      <c r="N377" s="2851"/>
      <c r="O377" s="2851" t="s">
        <v>786</v>
      </c>
      <c r="P377" s="2851"/>
      <c r="Q377" s="2851"/>
      <c r="R377" s="2851"/>
      <c r="S377" s="2851"/>
      <c r="T377" s="2851"/>
      <c r="U377" s="2851" t="s">
        <v>786</v>
      </c>
      <c r="V377" s="2851"/>
      <c r="W377" s="2851"/>
      <c r="X377" s="2851"/>
      <c r="Y377" s="2851"/>
      <c r="Z377" s="2851"/>
      <c r="AA377" s="2852" t="s">
        <v>786</v>
      </c>
      <c r="AB377" s="2852"/>
      <c r="AC377" s="2852"/>
      <c r="AD377" s="2852"/>
      <c r="AE377" s="2852"/>
      <c r="AF377" s="2852"/>
      <c r="AG377" s="2279"/>
      <c r="AH377" s="2279"/>
      <c r="AI377" s="2279"/>
      <c r="AJ377" s="2279"/>
      <c r="AK377" s="2279"/>
      <c r="AL377" s="2279"/>
      <c r="AM377" s="2279"/>
    </row>
    <row r="378" spans="1:39" ht="14.25" customHeight="1" thickTop="1" thickBot="1" x14ac:dyDescent="0.25">
      <c r="A378" s="2850" t="s">
        <v>787</v>
      </c>
      <c r="B378" s="2850"/>
      <c r="C378" s="2850"/>
      <c r="D378" s="2850"/>
      <c r="E378" s="2850"/>
      <c r="F378" s="2850"/>
      <c r="G378" s="2850"/>
      <c r="H378" s="2850"/>
      <c r="I378" s="2850"/>
      <c r="J378" s="2850"/>
      <c r="K378" s="2851" t="s">
        <v>802</v>
      </c>
      <c r="L378" s="2851"/>
      <c r="M378" s="2851"/>
      <c r="N378" s="2851"/>
      <c r="O378" s="2851" t="s">
        <v>786</v>
      </c>
      <c r="P378" s="2851"/>
      <c r="Q378" s="2851"/>
      <c r="R378" s="2851"/>
      <c r="S378" s="2851"/>
      <c r="T378" s="2851"/>
      <c r="U378" s="2851" t="s">
        <v>786</v>
      </c>
      <c r="V378" s="2851"/>
      <c r="W378" s="2851"/>
      <c r="X378" s="2851"/>
      <c r="Y378" s="2851"/>
      <c r="Z378" s="2851"/>
      <c r="AA378" s="2852" t="s">
        <v>786</v>
      </c>
      <c r="AB378" s="2852"/>
      <c r="AC378" s="2852"/>
      <c r="AD378" s="2852"/>
      <c r="AE378" s="2852"/>
      <c r="AF378" s="2852"/>
      <c r="AG378" s="2279"/>
      <c r="AH378" s="2279"/>
      <c r="AI378" s="2279"/>
      <c r="AJ378" s="2279"/>
      <c r="AK378" s="2279"/>
      <c r="AL378" s="2279"/>
      <c r="AM378" s="2279"/>
    </row>
    <row r="379" spans="1:39" ht="14.25" customHeight="1" thickTop="1" thickBot="1" x14ac:dyDescent="0.25">
      <c r="A379" s="2850" t="s">
        <v>789</v>
      </c>
      <c r="B379" s="2850"/>
      <c r="C379" s="2850"/>
      <c r="D379" s="2850"/>
      <c r="E379" s="2850"/>
      <c r="F379" s="2850"/>
      <c r="G379" s="2850"/>
      <c r="H379" s="2850"/>
      <c r="I379" s="2850"/>
      <c r="J379" s="2850"/>
      <c r="K379" s="2851" t="s">
        <v>803</v>
      </c>
      <c r="L379" s="2851"/>
      <c r="M379" s="2851"/>
      <c r="N379" s="2851"/>
      <c r="O379" s="2851" t="s">
        <v>786</v>
      </c>
      <c r="P379" s="2851"/>
      <c r="Q379" s="2851"/>
      <c r="R379" s="2851"/>
      <c r="S379" s="2851"/>
      <c r="T379" s="2851"/>
      <c r="U379" s="2851" t="s">
        <v>786</v>
      </c>
      <c r="V379" s="2851"/>
      <c r="W379" s="2851"/>
      <c r="X379" s="2851"/>
      <c r="Y379" s="2851"/>
      <c r="Z379" s="2851"/>
      <c r="AA379" s="2852" t="s">
        <v>786</v>
      </c>
      <c r="AB379" s="2852"/>
      <c r="AC379" s="2852"/>
      <c r="AD379" s="2852"/>
      <c r="AE379" s="2852"/>
      <c r="AF379" s="2852"/>
      <c r="AG379" s="2279"/>
      <c r="AH379" s="2279"/>
      <c r="AI379" s="2279"/>
      <c r="AJ379" s="2279"/>
      <c r="AK379" s="2279"/>
      <c r="AL379" s="2279"/>
      <c r="AM379" s="2279"/>
    </row>
    <row r="380" spans="1:39" ht="14.25" customHeight="1" thickTop="1" thickBot="1" x14ac:dyDescent="0.25">
      <c r="A380" s="2850" t="s">
        <v>791</v>
      </c>
      <c r="B380" s="2850"/>
      <c r="C380" s="2850"/>
      <c r="D380" s="2850"/>
      <c r="E380" s="2850"/>
      <c r="F380" s="2850"/>
      <c r="G380" s="2850"/>
      <c r="H380" s="2850"/>
      <c r="I380" s="2850"/>
      <c r="J380" s="2850"/>
      <c r="K380" s="2851" t="s">
        <v>804</v>
      </c>
      <c r="L380" s="2851"/>
      <c r="M380" s="2851"/>
      <c r="N380" s="2851"/>
      <c r="O380" s="2851" t="s">
        <v>786</v>
      </c>
      <c r="P380" s="2851"/>
      <c r="Q380" s="2851"/>
      <c r="R380" s="2851"/>
      <c r="S380" s="2851"/>
      <c r="T380" s="2851"/>
      <c r="U380" s="2851" t="s">
        <v>786</v>
      </c>
      <c r="V380" s="2851"/>
      <c r="W380" s="2851"/>
      <c r="X380" s="2851"/>
      <c r="Y380" s="2851"/>
      <c r="Z380" s="2851"/>
      <c r="AA380" s="2852" t="s">
        <v>786</v>
      </c>
      <c r="AB380" s="2852"/>
      <c r="AC380" s="2852"/>
      <c r="AD380" s="2852"/>
      <c r="AE380" s="2852"/>
      <c r="AF380" s="2852"/>
      <c r="AG380" s="2279"/>
      <c r="AH380" s="2279"/>
      <c r="AI380" s="2279"/>
      <c r="AJ380" s="2279"/>
      <c r="AK380" s="2279"/>
      <c r="AL380" s="2279"/>
      <c r="AM380" s="2279"/>
    </row>
    <row r="381" spans="1:39" ht="14.25" customHeight="1" thickTop="1" thickBot="1" x14ac:dyDescent="0.25">
      <c r="A381" s="2850" t="s">
        <v>806</v>
      </c>
      <c r="B381" s="2850"/>
      <c r="C381" s="2850"/>
      <c r="D381" s="2850"/>
      <c r="E381" s="2850"/>
      <c r="F381" s="2850"/>
      <c r="G381" s="2850"/>
      <c r="H381" s="2850"/>
      <c r="I381" s="2850"/>
      <c r="J381" s="2850"/>
      <c r="K381" s="2851" t="s">
        <v>807</v>
      </c>
      <c r="L381" s="2851"/>
      <c r="M381" s="2851"/>
      <c r="N381" s="2851"/>
      <c r="O381" s="2851" t="s">
        <v>999</v>
      </c>
      <c r="P381" s="2851"/>
      <c r="Q381" s="2851"/>
      <c r="R381" s="2851"/>
      <c r="S381" s="2851"/>
      <c r="T381" s="2851"/>
      <c r="U381" s="2851" t="s">
        <v>1284</v>
      </c>
      <c r="V381" s="2851"/>
      <c r="W381" s="2851"/>
      <c r="X381" s="2851"/>
      <c r="Y381" s="2851"/>
      <c r="Z381" s="2851"/>
      <c r="AA381" s="2852" t="s">
        <v>1285</v>
      </c>
      <c r="AB381" s="2852"/>
      <c r="AC381" s="2852"/>
      <c r="AD381" s="2852"/>
      <c r="AE381" s="2852"/>
      <c r="AF381" s="2852"/>
      <c r="AG381" s="2279"/>
      <c r="AH381" s="2279"/>
      <c r="AI381" s="2279"/>
      <c r="AJ381" s="2279"/>
      <c r="AK381" s="2279"/>
      <c r="AL381" s="2279"/>
      <c r="AM381" s="2279"/>
    </row>
    <row r="382" spans="1:39" ht="14.25" customHeight="1" thickTop="1" thickBot="1" x14ac:dyDescent="0.25">
      <c r="A382" s="2850" t="s">
        <v>810</v>
      </c>
      <c r="B382" s="2850"/>
      <c r="C382" s="2850"/>
      <c r="D382" s="2850"/>
      <c r="E382" s="2850"/>
      <c r="F382" s="2850"/>
      <c r="G382" s="2850"/>
      <c r="H382" s="2850"/>
      <c r="I382" s="2850"/>
      <c r="J382" s="2850"/>
      <c r="K382" s="2851" t="s">
        <v>811</v>
      </c>
      <c r="L382" s="2851"/>
      <c r="M382" s="2851"/>
      <c r="N382" s="2851"/>
      <c r="O382" s="2851" t="s">
        <v>786</v>
      </c>
      <c r="P382" s="2851"/>
      <c r="Q382" s="2851"/>
      <c r="R382" s="2851"/>
      <c r="S382" s="2851"/>
      <c r="T382" s="2851"/>
      <c r="U382" s="2851" t="s">
        <v>786</v>
      </c>
      <c r="V382" s="2851"/>
      <c r="W382" s="2851"/>
      <c r="X382" s="2851"/>
      <c r="Y382" s="2851"/>
      <c r="Z382" s="2851"/>
      <c r="AA382" s="2852" t="s">
        <v>786</v>
      </c>
      <c r="AB382" s="2852"/>
      <c r="AC382" s="2852"/>
      <c r="AD382" s="2852"/>
      <c r="AE382" s="2852"/>
      <c r="AF382" s="2852"/>
      <c r="AG382" s="2279"/>
      <c r="AH382" s="2279"/>
      <c r="AI382" s="2279"/>
      <c r="AJ382" s="2279"/>
      <c r="AK382" s="2279"/>
      <c r="AL382" s="2279"/>
      <c r="AM382" s="2279"/>
    </row>
    <row r="383" spans="1:39" ht="14.25" customHeight="1" thickTop="1" thickBot="1" x14ac:dyDescent="0.25">
      <c r="A383" s="2850" t="s">
        <v>784</v>
      </c>
      <c r="B383" s="2850"/>
      <c r="C383" s="2850"/>
      <c r="D383" s="2850"/>
      <c r="E383" s="2850"/>
      <c r="F383" s="2850"/>
      <c r="G383" s="2850"/>
      <c r="H383" s="2850"/>
      <c r="I383" s="2850"/>
      <c r="J383" s="2850"/>
      <c r="K383" s="2851" t="s">
        <v>812</v>
      </c>
      <c r="L383" s="2851"/>
      <c r="M383" s="2851"/>
      <c r="N383" s="2851"/>
      <c r="O383" s="2851" t="s">
        <v>786</v>
      </c>
      <c r="P383" s="2851"/>
      <c r="Q383" s="2851"/>
      <c r="R383" s="2851"/>
      <c r="S383" s="2851"/>
      <c r="T383" s="2851"/>
      <c r="U383" s="2851" t="s">
        <v>786</v>
      </c>
      <c r="V383" s="2851"/>
      <c r="W383" s="2851"/>
      <c r="X383" s="2851"/>
      <c r="Y383" s="2851"/>
      <c r="Z383" s="2851"/>
      <c r="AA383" s="2852" t="s">
        <v>786</v>
      </c>
      <c r="AB383" s="2852"/>
      <c r="AC383" s="2852"/>
      <c r="AD383" s="2852"/>
      <c r="AE383" s="2852"/>
      <c r="AF383" s="2852"/>
      <c r="AG383" s="2279"/>
      <c r="AH383" s="2279"/>
      <c r="AI383" s="2279"/>
      <c r="AJ383" s="2279"/>
      <c r="AK383" s="2279"/>
      <c r="AL383" s="2279"/>
      <c r="AM383" s="2279"/>
    </row>
    <row r="384" spans="1:39" ht="14.25" customHeight="1" thickTop="1" thickBot="1" x14ac:dyDescent="0.25">
      <c r="A384" s="2850" t="s">
        <v>787</v>
      </c>
      <c r="B384" s="2850"/>
      <c r="C384" s="2850"/>
      <c r="D384" s="2850"/>
      <c r="E384" s="2850"/>
      <c r="F384" s="2850"/>
      <c r="G384" s="2850"/>
      <c r="H384" s="2850"/>
      <c r="I384" s="2850"/>
      <c r="J384" s="2850"/>
      <c r="K384" s="2851" t="s">
        <v>813</v>
      </c>
      <c r="L384" s="2851"/>
      <c r="M384" s="2851"/>
      <c r="N384" s="2851"/>
      <c r="O384" s="2851" t="s">
        <v>786</v>
      </c>
      <c r="P384" s="2851"/>
      <c r="Q384" s="2851"/>
      <c r="R384" s="2851"/>
      <c r="S384" s="2851"/>
      <c r="T384" s="2851"/>
      <c r="U384" s="2851" t="s">
        <v>786</v>
      </c>
      <c r="V384" s="2851"/>
      <c r="W384" s="2851"/>
      <c r="X384" s="2851"/>
      <c r="Y384" s="2851"/>
      <c r="Z384" s="2851"/>
      <c r="AA384" s="2852" t="s">
        <v>786</v>
      </c>
      <c r="AB384" s="2852"/>
      <c r="AC384" s="2852"/>
      <c r="AD384" s="2852"/>
      <c r="AE384" s="2852"/>
      <c r="AF384" s="2852"/>
      <c r="AG384" s="2279"/>
      <c r="AH384" s="2279"/>
      <c r="AI384" s="2279"/>
      <c r="AJ384" s="2279"/>
      <c r="AK384" s="2279"/>
      <c r="AL384" s="2279"/>
      <c r="AM384" s="2279"/>
    </row>
    <row r="385" spans="1:39" ht="14.25" customHeight="1" thickTop="1" thickBot="1" x14ac:dyDescent="0.25">
      <c r="A385" s="2850" t="s">
        <v>789</v>
      </c>
      <c r="B385" s="2850"/>
      <c r="C385" s="2850"/>
      <c r="D385" s="2850"/>
      <c r="E385" s="2850"/>
      <c r="F385" s="2850"/>
      <c r="G385" s="2850"/>
      <c r="H385" s="2850"/>
      <c r="I385" s="2850"/>
      <c r="J385" s="2850"/>
      <c r="K385" s="2851" t="s">
        <v>814</v>
      </c>
      <c r="L385" s="2851"/>
      <c r="M385" s="2851"/>
      <c r="N385" s="2851"/>
      <c r="O385" s="2851" t="s">
        <v>786</v>
      </c>
      <c r="P385" s="2851"/>
      <c r="Q385" s="2851"/>
      <c r="R385" s="2851"/>
      <c r="S385" s="2851"/>
      <c r="T385" s="2851"/>
      <c r="U385" s="2851" t="s">
        <v>786</v>
      </c>
      <c r="V385" s="2851"/>
      <c r="W385" s="2851"/>
      <c r="X385" s="2851"/>
      <c r="Y385" s="2851"/>
      <c r="Z385" s="2851"/>
      <c r="AA385" s="2852" t="s">
        <v>786</v>
      </c>
      <c r="AB385" s="2852"/>
      <c r="AC385" s="2852"/>
      <c r="AD385" s="2852"/>
      <c r="AE385" s="2852"/>
      <c r="AF385" s="2852"/>
      <c r="AG385" s="2279"/>
      <c r="AH385" s="2279"/>
      <c r="AI385" s="2279"/>
      <c r="AJ385" s="2279"/>
      <c r="AK385" s="2279"/>
      <c r="AL385" s="2279"/>
      <c r="AM385" s="2279"/>
    </row>
    <row r="386" spans="1:39" ht="14.25" customHeight="1" thickTop="1" thickBot="1" x14ac:dyDescent="0.25">
      <c r="A386" s="2850" t="s">
        <v>791</v>
      </c>
      <c r="B386" s="2850"/>
      <c r="C386" s="2850"/>
      <c r="D386" s="2850"/>
      <c r="E386" s="2850"/>
      <c r="F386" s="2850"/>
      <c r="G386" s="2850"/>
      <c r="H386" s="2850"/>
      <c r="I386" s="2850"/>
      <c r="J386" s="2850"/>
      <c r="K386" s="2851" t="s">
        <v>815</v>
      </c>
      <c r="L386" s="2851"/>
      <c r="M386" s="2851"/>
      <c r="N386" s="2851"/>
      <c r="O386" s="2851" t="s">
        <v>786</v>
      </c>
      <c r="P386" s="2851"/>
      <c r="Q386" s="2851"/>
      <c r="R386" s="2851"/>
      <c r="S386" s="2851"/>
      <c r="T386" s="2851"/>
      <c r="U386" s="2851" t="s">
        <v>786</v>
      </c>
      <c r="V386" s="2851"/>
      <c r="W386" s="2851"/>
      <c r="X386" s="2851"/>
      <c r="Y386" s="2851"/>
      <c r="Z386" s="2851"/>
      <c r="AA386" s="2852" t="s">
        <v>786</v>
      </c>
      <c r="AB386" s="2852"/>
      <c r="AC386" s="2852"/>
      <c r="AD386" s="2852"/>
      <c r="AE386" s="2852"/>
      <c r="AF386" s="2852"/>
      <c r="AG386" s="2279"/>
      <c r="AH386" s="2279"/>
      <c r="AI386" s="2279"/>
      <c r="AJ386" s="2279"/>
      <c r="AK386" s="2279"/>
      <c r="AL386" s="2279"/>
      <c r="AM386" s="2279"/>
    </row>
    <row r="387" spans="1:39" ht="14.25" customHeight="1" thickTop="1" thickBot="1" x14ac:dyDescent="0.25">
      <c r="A387" s="2850" t="s">
        <v>816</v>
      </c>
      <c r="B387" s="2850"/>
      <c r="C387" s="2850"/>
      <c r="D387" s="2850"/>
      <c r="E387" s="2850"/>
      <c r="F387" s="2850"/>
      <c r="G387" s="2850"/>
      <c r="H387" s="2850"/>
      <c r="I387" s="2850"/>
      <c r="J387" s="2850"/>
      <c r="K387" s="2851" t="s">
        <v>817</v>
      </c>
      <c r="L387" s="2851"/>
      <c r="M387" s="2851"/>
      <c r="N387" s="2851"/>
      <c r="O387" s="2851" t="s">
        <v>999</v>
      </c>
      <c r="P387" s="2851"/>
      <c r="Q387" s="2851"/>
      <c r="R387" s="2851"/>
      <c r="S387" s="2851"/>
      <c r="T387" s="2851"/>
      <c r="U387" s="2851" t="s">
        <v>1284</v>
      </c>
      <c r="V387" s="2851"/>
      <c r="W387" s="2851"/>
      <c r="X387" s="2851"/>
      <c r="Y387" s="2851"/>
      <c r="Z387" s="2851"/>
      <c r="AA387" s="2852" t="s">
        <v>1285</v>
      </c>
      <c r="AB387" s="2852"/>
      <c r="AC387" s="2852"/>
      <c r="AD387" s="2852"/>
      <c r="AE387" s="2852"/>
      <c r="AF387" s="2852"/>
      <c r="AG387" s="2279"/>
      <c r="AH387" s="2279"/>
      <c r="AI387" s="2279"/>
      <c r="AJ387" s="2279"/>
      <c r="AK387" s="2279"/>
      <c r="AL387" s="2279"/>
      <c r="AM387" s="2279"/>
    </row>
    <row r="388" spans="1:39" ht="14.25" customHeight="1" thickTop="1" thickBot="1" x14ac:dyDescent="0.25">
      <c r="A388" s="2850" t="s">
        <v>784</v>
      </c>
      <c r="B388" s="2850"/>
      <c r="C388" s="2850"/>
      <c r="D388" s="2850"/>
      <c r="E388" s="2850"/>
      <c r="F388" s="2850"/>
      <c r="G388" s="2850"/>
      <c r="H388" s="2850"/>
      <c r="I388" s="2850"/>
      <c r="J388" s="2850"/>
      <c r="K388" s="2851" t="s">
        <v>818</v>
      </c>
      <c r="L388" s="2851"/>
      <c r="M388" s="2851"/>
      <c r="N388" s="2851"/>
      <c r="O388" s="2851" t="s">
        <v>786</v>
      </c>
      <c r="P388" s="2851"/>
      <c r="Q388" s="2851"/>
      <c r="R388" s="2851"/>
      <c r="S388" s="2851"/>
      <c r="T388" s="2851"/>
      <c r="U388" s="2851" t="s">
        <v>786</v>
      </c>
      <c r="V388" s="2851"/>
      <c r="W388" s="2851"/>
      <c r="X388" s="2851"/>
      <c r="Y388" s="2851"/>
      <c r="Z388" s="2851"/>
      <c r="AA388" s="2852" t="s">
        <v>786</v>
      </c>
      <c r="AB388" s="2852"/>
      <c r="AC388" s="2852"/>
      <c r="AD388" s="2852"/>
      <c r="AE388" s="2852"/>
      <c r="AF388" s="2852"/>
      <c r="AG388" s="2279"/>
      <c r="AH388" s="2279"/>
      <c r="AI388" s="2279"/>
      <c r="AJ388" s="2279"/>
      <c r="AK388" s="2279"/>
      <c r="AL388" s="2279"/>
      <c r="AM388" s="2279"/>
    </row>
    <row r="389" spans="1:39" ht="14.25" customHeight="1" thickTop="1" thickBot="1" x14ac:dyDescent="0.25">
      <c r="A389" s="2850" t="s">
        <v>787</v>
      </c>
      <c r="B389" s="2850"/>
      <c r="C389" s="2850"/>
      <c r="D389" s="2850"/>
      <c r="E389" s="2850"/>
      <c r="F389" s="2850"/>
      <c r="G389" s="2850"/>
      <c r="H389" s="2850"/>
      <c r="I389" s="2850"/>
      <c r="J389" s="2850"/>
      <c r="K389" s="2851" t="s">
        <v>819</v>
      </c>
      <c r="L389" s="2851"/>
      <c r="M389" s="2851"/>
      <c r="N389" s="2851"/>
      <c r="O389" s="2851" t="s">
        <v>786</v>
      </c>
      <c r="P389" s="2851"/>
      <c r="Q389" s="2851"/>
      <c r="R389" s="2851"/>
      <c r="S389" s="2851"/>
      <c r="T389" s="2851"/>
      <c r="U389" s="2851" t="s">
        <v>786</v>
      </c>
      <c r="V389" s="2851"/>
      <c r="W389" s="2851"/>
      <c r="X389" s="2851"/>
      <c r="Y389" s="2851"/>
      <c r="Z389" s="2851"/>
      <c r="AA389" s="2852" t="s">
        <v>786</v>
      </c>
      <c r="AB389" s="2852"/>
      <c r="AC389" s="2852"/>
      <c r="AD389" s="2852"/>
      <c r="AE389" s="2852"/>
      <c r="AF389" s="2852"/>
      <c r="AG389" s="2279"/>
      <c r="AH389" s="2279"/>
      <c r="AI389" s="2279"/>
      <c r="AJ389" s="2279"/>
      <c r="AK389" s="2279"/>
      <c r="AL389" s="2279"/>
      <c r="AM389" s="2279"/>
    </row>
    <row r="390" spans="1:39" ht="14.25" customHeight="1" thickTop="1" thickBot="1" x14ac:dyDescent="0.25">
      <c r="A390" s="2850" t="s">
        <v>789</v>
      </c>
      <c r="B390" s="2850"/>
      <c r="C390" s="2850"/>
      <c r="D390" s="2850"/>
      <c r="E390" s="2850"/>
      <c r="F390" s="2850"/>
      <c r="G390" s="2850"/>
      <c r="H390" s="2850"/>
      <c r="I390" s="2850"/>
      <c r="J390" s="2850"/>
      <c r="K390" s="2851" t="s">
        <v>820</v>
      </c>
      <c r="L390" s="2851"/>
      <c r="M390" s="2851"/>
      <c r="N390" s="2851"/>
      <c r="O390" s="2851" t="s">
        <v>786</v>
      </c>
      <c r="P390" s="2851"/>
      <c r="Q390" s="2851"/>
      <c r="R390" s="2851"/>
      <c r="S390" s="2851"/>
      <c r="T390" s="2851"/>
      <c r="U390" s="2851" t="s">
        <v>786</v>
      </c>
      <c r="V390" s="2851"/>
      <c r="W390" s="2851"/>
      <c r="X390" s="2851"/>
      <c r="Y390" s="2851"/>
      <c r="Z390" s="2851"/>
      <c r="AA390" s="2852" t="s">
        <v>786</v>
      </c>
      <c r="AB390" s="2852"/>
      <c r="AC390" s="2852"/>
      <c r="AD390" s="2852"/>
      <c r="AE390" s="2852"/>
      <c r="AF390" s="2852"/>
      <c r="AG390" s="2279"/>
      <c r="AH390" s="2279"/>
      <c r="AI390" s="2279"/>
      <c r="AJ390" s="2279"/>
      <c r="AK390" s="2279"/>
      <c r="AL390" s="2279"/>
      <c r="AM390" s="2279"/>
    </row>
    <row r="391" spans="1:39" ht="14.25" customHeight="1" thickTop="1" thickBot="1" x14ac:dyDescent="0.25">
      <c r="A391" s="2850" t="s">
        <v>791</v>
      </c>
      <c r="B391" s="2850"/>
      <c r="C391" s="2850"/>
      <c r="D391" s="2850"/>
      <c r="E391" s="2850"/>
      <c r="F391" s="2850"/>
      <c r="G391" s="2850"/>
      <c r="H391" s="2850"/>
      <c r="I391" s="2850"/>
      <c r="J391" s="2850"/>
      <c r="K391" s="2851" t="s">
        <v>821</v>
      </c>
      <c r="L391" s="2851"/>
      <c r="M391" s="2851"/>
      <c r="N391" s="2851"/>
      <c r="O391" s="2851" t="s">
        <v>999</v>
      </c>
      <c r="P391" s="2851"/>
      <c r="Q391" s="2851"/>
      <c r="R391" s="2851"/>
      <c r="S391" s="2851"/>
      <c r="T391" s="2851"/>
      <c r="U391" s="2851" t="s">
        <v>1284</v>
      </c>
      <c r="V391" s="2851"/>
      <c r="W391" s="2851"/>
      <c r="X391" s="2851"/>
      <c r="Y391" s="2851"/>
      <c r="Z391" s="2851"/>
      <c r="AA391" s="2852" t="s">
        <v>1285</v>
      </c>
      <c r="AB391" s="2852"/>
      <c r="AC391" s="2852"/>
      <c r="AD391" s="2852"/>
      <c r="AE391" s="2852"/>
      <c r="AF391" s="2852"/>
      <c r="AG391" s="2279"/>
      <c r="AH391" s="2279"/>
      <c r="AI391" s="2279"/>
      <c r="AJ391" s="2279"/>
      <c r="AK391" s="2279"/>
      <c r="AL391" s="2279"/>
      <c r="AM391" s="2279"/>
    </row>
    <row r="392" spans="1:39" ht="14.25" customHeight="1" thickTop="1" thickBot="1" x14ac:dyDescent="0.25">
      <c r="A392" s="2850" t="s">
        <v>822</v>
      </c>
      <c r="B392" s="2850"/>
      <c r="C392" s="2850"/>
      <c r="D392" s="2850"/>
      <c r="E392" s="2850"/>
      <c r="F392" s="2850"/>
      <c r="G392" s="2850"/>
      <c r="H392" s="2850"/>
      <c r="I392" s="2850"/>
      <c r="J392" s="2850"/>
      <c r="K392" s="2851" t="s">
        <v>823</v>
      </c>
      <c r="L392" s="2851"/>
      <c r="M392" s="2851"/>
      <c r="N392" s="2851"/>
      <c r="O392" s="2851" t="s">
        <v>786</v>
      </c>
      <c r="P392" s="2851"/>
      <c r="Q392" s="2851"/>
      <c r="R392" s="2851"/>
      <c r="S392" s="2851"/>
      <c r="T392" s="2851"/>
      <c r="U392" s="2851" t="s">
        <v>786</v>
      </c>
      <c r="V392" s="2851"/>
      <c r="W392" s="2851"/>
      <c r="X392" s="2851"/>
      <c r="Y392" s="2851"/>
      <c r="Z392" s="2851"/>
      <c r="AA392" s="2852" t="s">
        <v>786</v>
      </c>
      <c r="AB392" s="2852"/>
      <c r="AC392" s="2852"/>
      <c r="AD392" s="2852"/>
      <c r="AE392" s="2852"/>
      <c r="AF392" s="2852"/>
      <c r="AG392" s="2279"/>
      <c r="AH392" s="2279"/>
      <c r="AI392" s="2279"/>
      <c r="AJ392" s="2279"/>
      <c r="AK392" s="2279"/>
      <c r="AL392" s="2279"/>
      <c r="AM392" s="2279"/>
    </row>
    <row r="393" spans="1:39" ht="14.25" customHeight="1" thickTop="1" thickBot="1" x14ac:dyDescent="0.25">
      <c r="A393" s="2850" t="s">
        <v>784</v>
      </c>
      <c r="B393" s="2850"/>
      <c r="C393" s="2850"/>
      <c r="D393" s="2850"/>
      <c r="E393" s="2850"/>
      <c r="F393" s="2850"/>
      <c r="G393" s="2850"/>
      <c r="H393" s="2850"/>
      <c r="I393" s="2850"/>
      <c r="J393" s="2850"/>
      <c r="K393" s="2851" t="s">
        <v>824</v>
      </c>
      <c r="L393" s="2851"/>
      <c r="M393" s="2851"/>
      <c r="N393" s="2851"/>
      <c r="O393" s="2851" t="s">
        <v>786</v>
      </c>
      <c r="P393" s="2851"/>
      <c r="Q393" s="2851"/>
      <c r="R393" s="2851"/>
      <c r="S393" s="2851"/>
      <c r="T393" s="2851"/>
      <c r="U393" s="2851" t="s">
        <v>786</v>
      </c>
      <c r="V393" s="2851"/>
      <c r="W393" s="2851"/>
      <c r="X393" s="2851"/>
      <c r="Y393" s="2851"/>
      <c r="Z393" s="2851"/>
      <c r="AA393" s="2852" t="s">
        <v>786</v>
      </c>
      <c r="AB393" s="2852"/>
      <c r="AC393" s="2852"/>
      <c r="AD393" s="2852"/>
      <c r="AE393" s="2852"/>
      <c r="AF393" s="2852"/>
      <c r="AG393" s="2279"/>
      <c r="AH393" s="2279"/>
      <c r="AI393" s="2279"/>
      <c r="AJ393" s="2279"/>
      <c r="AK393" s="2279"/>
      <c r="AL393" s="2279"/>
      <c r="AM393" s="2279"/>
    </row>
    <row r="394" spans="1:39" ht="14.25" customHeight="1" thickTop="1" thickBot="1" x14ac:dyDescent="0.25">
      <c r="A394" s="2850" t="s">
        <v>787</v>
      </c>
      <c r="B394" s="2850"/>
      <c r="C394" s="2850"/>
      <c r="D394" s="2850"/>
      <c r="E394" s="2850"/>
      <c r="F394" s="2850"/>
      <c r="G394" s="2850"/>
      <c r="H394" s="2850"/>
      <c r="I394" s="2850"/>
      <c r="J394" s="2850"/>
      <c r="K394" s="2851" t="s">
        <v>825</v>
      </c>
      <c r="L394" s="2851"/>
      <c r="M394" s="2851"/>
      <c r="N394" s="2851"/>
      <c r="O394" s="2851" t="s">
        <v>786</v>
      </c>
      <c r="P394" s="2851"/>
      <c r="Q394" s="2851"/>
      <c r="R394" s="2851"/>
      <c r="S394" s="2851"/>
      <c r="T394" s="2851"/>
      <c r="U394" s="2851" t="s">
        <v>786</v>
      </c>
      <c r="V394" s="2851"/>
      <c r="W394" s="2851"/>
      <c r="X394" s="2851"/>
      <c r="Y394" s="2851"/>
      <c r="Z394" s="2851"/>
      <c r="AA394" s="2852" t="s">
        <v>786</v>
      </c>
      <c r="AB394" s="2852"/>
      <c r="AC394" s="2852"/>
      <c r="AD394" s="2852"/>
      <c r="AE394" s="2852"/>
      <c r="AF394" s="2852"/>
      <c r="AG394" s="2279"/>
      <c r="AH394" s="2279"/>
      <c r="AI394" s="2279"/>
      <c r="AJ394" s="2279"/>
      <c r="AK394" s="2279"/>
      <c r="AL394" s="2279"/>
      <c r="AM394" s="2279"/>
    </row>
    <row r="395" spans="1:39" ht="14.25" customHeight="1" thickTop="1" thickBot="1" x14ac:dyDescent="0.25">
      <c r="A395" s="2850" t="s">
        <v>789</v>
      </c>
      <c r="B395" s="2850"/>
      <c r="C395" s="2850"/>
      <c r="D395" s="2850"/>
      <c r="E395" s="2850"/>
      <c r="F395" s="2850"/>
      <c r="G395" s="2850"/>
      <c r="H395" s="2850"/>
      <c r="I395" s="2850"/>
      <c r="J395" s="2850"/>
      <c r="K395" s="2851" t="s">
        <v>826</v>
      </c>
      <c r="L395" s="2851"/>
      <c r="M395" s="2851"/>
      <c r="N395" s="2851"/>
      <c r="O395" s="2851" t="s">
        <v>786</v>
      </c>
      <c r="P395" s="2851"/>
      <c r="Q395" s="2851"/>
      <c r="R395" s="2851"/>
      <c r="S395" s="2851"/>
      <c r="T395" s="2851"/>
      <c r="U395" s="2851" t="s">
        <v>786</v>
      </c>
      <c r="V395" s="2851"/>
      <c r="W395" s="2851"/>
      <c r="X395" s="2851"/>
      <c r="Y395" s="2851"/>
      <c r="Z395" s="2851"/>
      <c r="AA395" s="2852" t="s">
        <v>786</v>
      </c>
      <c r="AB395" s="2852"/>
      <c r="AC395" s="2852"/>
      <c r="AD395" s="2852"/>
      <c r="AE395" s="2852"/>
      <c r="AF395" s="2852"/>
      <c r="AG395" s="2279"/>
      <c r="AH395" s="2279"/>
      <c r="AI395" s="2279"/>
      <c r="AJ395" s="2279"/>
      <c r="AK395" s="2279"/>
      <c r="AL395" s="2279"/>
      <c r="AM395" s="2279"/>
    </row>
    <row r="396" spans="1:39" ht="14.25" customHeight="1" thickTop="1" thickBot="1" x14ac:dyDescent="0.25">
      <c r="A396" s="2850" t="s">
        <v>791</v>
      </c>
      <c r="B396" s="2850"/>
      <c r="C396" s="2850"/>
      <c r="D396" s="2850"/>
      <c r="E396" s="2850"/>
      <c r="F396" s="2850"/>
      <c r="G396" s="2850"/>
      <c r="H396" s="2850"/>
      <c r="I396" s="2850"/>
      <c r="J396" s="2850"/>
      <c r="K396" s="2851" t="s">
        <v>827</v>
      </c>
      <c r="L396" s="2851"/>
      <c r="M396" s="2851"/>
      <c r="N396" s="2851"/>
      <c r="O396" s="2851" t="s">
        <v>786</v>
      </c>
      <c r="P396" s="2851"/>
      <c r="Q396" s="2851"/>
      <c r="R396" s="2851"/>
      <c r="S396" s="2851"/>
      <c r="T396" s="2851"/>
      <c r="U396" s="2851" t="s">
        <v>786</v>
      </c>
      <c r="V396" s="2851"/>
      <c r="W396" s="2851"/>
      <c r="X396" s="2851"/>
      <c r="Y396" s="2851"/>
      <c r="Z396" s="2851"/>
      <c r="AA396" s="2852" t="s">
        <v>786</v>
      </c>
      <c r="AB396" s="2852"/>
      <c r="AC396" s="2852"/>
      <c r="AD396" s="2852"/>
      <c r="AE396" s="2852"/>
      <c r="AF396" s="2852"/>
      <c r="AG396" s="2279"/>
      <c r="AH396" s="2279"/>
      <c r="AI396" s="2279"/>
      <c r="AJ396" s="2279"/>
      <c r="AK396" s="2279"/>
      <c r="AL396" s="2279"/>
      <c r="AM396" s="2279"/>
    </row>
    <row r="397" spans="1:39" ht="14.25" customHeight="1" thickTop="1" thickBot="1" x14ac:dyDescent="0.25">
      <c r="A397" s="2850" t="s">
        <v>828</v>
      </c>
      <c r="B397" s="2850"/>
      <c r="C397" s="2850"/>
      <c r="D397" s="2850"/>
      <c r="E397" s="2850"/>
      <c r="F397" s="2850"/>
      <c r="G397" s="2850"/>
      <c r="H397" s="2850"/>
      <c r="I397" s="2850"/>
      <c r="J397" s="2850"/>
      <c r="K397" s="2851" t="s">
        <v>829</v>
      </c>
      <c r="L397" s="2851"/>
      <c r="M397" s="2851"/>
      <c r="N397" s="2851"/>
      <c r="O397" s="2851" t="s">
        <v>786</v>
      </c>
      <c r="P397" s="2851"/>
      <c r="Q397" s="2851"/>
      <c r="R397" s="2851"/>
      <c r="S397" s="2851"/>
      <c r="T397" s="2851"/>
      <c r="U397" s="2851" t="s">
        <v>786</v>
      </c>
      <c r="V397" s="2851"/>
      <c r="W397" s="2851"/>
      <c r="X397" s="2851"/>
      <c r="Y397" s="2851"/>
      <c r="Z397" s="2851"/>
      <c r="AA397" s="2852" t="s">
        <v>786</v>
      </c>
      <c r="AB397" s="2852"/>
      <c r="AC397" s="2852"/>
      <c r="AD397" s="2852"/>
      <c r="AE397" s="2852"/>
      <c r="AF397" s="2852"/>
      <c r="AG397" s="2279"/>
      <c r="AH397" s="2279"/>
      <c r="AI397" s="2279"/>
      <c r="AJ397" s="2279"/>
      <c r="AK397" s="2279"/>
      <c r="AL397" s="2279"/>
      <c r="AM397" s="2279"/>
    </row>
    <row r="398" spans="1:39" ht="14.25" customHeight="1" thickTop="1" thickBot="1" x14ac:dyDescent="0.25">
      <c r="A398" s="2850" t="s">
        <v>784</v>
      </c>
      <c r="B398" s="2850"/>
      <c r="C398" s="2850"/>
      <c r="D398" s="2850"/>
      <c r="E398" s="2850"/>
      <c r="F398" s="2850"/>
      <c r="G398" s="2850"/>
      <c r="H398" s="2850"/>
      <c r="I398" s="2850"/>
      <c r="J398" s="2850"/>
      <c r="K398" s="2851" t="s">
        <v>830</v>
      </c>
      <c r="L398" s="2851"/>
      <c r="M398" s="2851"/>
      <c r="N398" s="2851"/>
      <c r="O398" s="2851" t="s">
        <v>786</v>
      </c>
      <c r="P398" s="2851"/>
      <c r="Q398" s="2851"/>
      <c r="R398" s="2851"/>
      <c r="S398" s="2851"/>
      <c r="T398" s="2851"/>
      <c r="U398" s="2851" t="s">
        <v>786</v>
      </c>
      <c r="V398" s="2851"/>
      <c r="W398" s="2851"/>
      <c r="X398" s="2851"/>
      <c r="Y398" s="2851"/>
      <c r="Z398" s="2851"/>
      <c r="AA398" s="2852" t="s">
        <v>786</v>
      </c>
      <c r="AB398" s="2852"/>
      <c r="AC398" s="2852"/>
      <c r="AD398" s="2852"/>
      <c r="AE398" s="2852"/>
      <c r="AF398" s="2852"/>
      <c r="AG398" s="2279"/>
      <c r="AH398" s="2279"/>
      <c r="AI398" s="2279"/>
      <c r="AJ398" s="2279"/>
      <c r="AK398" s="2279"/>
      <c r="AL398" s="2279"/>
      <c r="AM398" s="2279"/>
    </row>
    <row r="399" spans="1:39" ht="14.25" customHeight="1" thickTop="1" thickBot="1" x14ac:dyDescent="0.25">
      <c r="A399" s="2850" t="s">
        <v>787</v>
      </c>
      <c r="B399" s="2850"/>
      <c r="C399" s="2850"/>
      <c r="D399" s="2850"/>
      <c r="E399" s="2850"/>
      <c r="F399" s="2850"/>
      <c r="G399" s="2850"/>
      <c r="H399" s="2850"/>
      <c r="I399" s="2850"/>
      <c r="J399" s="2850"/>
      <c r="K399" s="2851" t="s">
        <v>831</v>
      </c>
      <c r="L399" s="2851"/>
      <c r="M399" s="2851"/>
      <c r="N399" s="2851"/>
      <c r="O399" s="2851" t="s">
        <v>786</v>
      </c>
      <c r="P399" s="2851"/>
      <c r="Q399" s="2851"/>
      <c r="R399" s="2851"/>
      <c r="S399" s="2851"/>
      <c r="T399" s="2851"/>
      <c r="U399" s="2851" t="s">
        <v>786</v>
      </c>
      <c r="V399" s="2851"/>
      <c r="W399" s="2851"/>
      <c r="X399" s="2851"/>
      <c r="Y399" s="2851"/>
      <c r="Z399" s="2851"/>
      <c r="AA399" s="2852" t="s">
        <v>786</v>
      </c>
      <c r="AB399" s="2852"/>
      <c r="AC399" s="2852"/>
      <c r="AD399" s="2852"/>
      <c r="AE399" s="2852"/>
      <c r="AF399" s="2852"/>
      <c r="AG399" s="2279"/>
      <c r="AH399" s="2279"/>
      <c r="AI399" s="2279"/>
      <c r="AJ399" s="2279"/>
      <c r="AK399" s="2279"/>
      <c r="AL399" s="2279"/>
      <c r="AM399" s="2279"/>
    </row>
    <row r="400" spans="1:39" ht="14.25" customHeight="1" thickTop="1" thickBot="1" x14ac:dyDescent="0.25">
      <c r="A400" s="2850" t="s">
        <v>789</v>
      </c>
      <c r="B400" s="2850"/>
      <c r="C400" s="2850"/>
      <c r="D400" s="2850"/>
      <c r="E400" s="2850"/>
      <c r="F400" s="2850"/>
      <c r="G400" s="2850"/>
      <c r="H400" s="2850"/>
      <c r="I400" s="2850"/>
      <c r="J400" s="2850"/>
      <c r="K400" s="2851" t="s">
        <v>832</v>
      </c>
      <c r="L400" s="2851"/>
      <c r="M400" s="2851"/>
      <c r="N400" s="2851"/>
      <c r="O400" s="2851" t="s">
        <v>786</v>
      </c>
      <c r="P400" s="2851"/>
      <c r="Q400" s="2851"/>
      <c r="R400" s="2851"/>
      <c r="S400" s="2851"/>
      <c r="T400" s="2851"/>
      <c r="U400" s="2851" t="s">
        <v>786</v>
      </c>
      <c r="V400" s="2851"/>
      <c r="W400" s="2851"/>
      <c r="X400" s="2851"/>
      <c r="Y400" s="2851"/>
      <c r="Z400" s="2851"/>
      <c r="AA400" s="2852" t="s">
        <v>786</v>
      </c>
      <c r="AB400" s="2852"/>
      <c r="AC400" s="2852"/>
      <c r="AD400" s="2852"/>
      <c r="AE400" s="2852"/>
      <c r="AF400" s="2852"/>
      <c r="AG400" s="2279"/>
      <c r="AH400" s="2279"/>
      <c r="AI400" s="2279"/>
      <c r="AJ400" s="2279"/>
      <c r="AK400" s="2279"/>
      <c r="AL400" s="2279"/>
      <c r="AM400" s="2279"/>
    </row>
    <row r="401" spans="1:39" ht="14.25" customHeight="1" thickTop="1" thickBot="1" x14ac:dyDescent="0.25">
      <c r="A401" s="2850" t="s">
        <v>791</v>
      </c>
      <c r="B401" s="2850"/>
      <c r="C401" s="2850"/>
      <c r="D401" s="2850"/>
      <c r="E401" s="2850"/>
      <c r="F401" s="2850"/>
      <c r="G401" s="2850"/>
      <c r="H401" s="2850"/>
      <c r="I401" s="2850"/>
      <c r="J401" s="2850"/>
      <c r="K401" s="2851" t="s">
        <v>833</v>
      </c>
      <c r="L401" s="2851"/>
      <c r="M401" s="2851"/>
      <c r="N401" s="2851"/>
      <c r="O401" s="2851" t="s">
        <v>786</v>
      </c>
      <c r="P401" s="2851"/>
      <c r="Q401" s="2851"/>
      <c r="R401" s="2851"/>
      <c r="S401" s="2851"/>
      <c r="T401" s="2851"/>
      <c r="U401" s="2851" t="s">
        <v>786</v>
      </c>
      <c r="V401" s="2851"/>
      <c r="W401" s="2851"/>
      <c r="X401" s="2851"/>
      <c r="Y401" s="2851"/>
      <c r="Z401" s="2851"/>
      <c r="AA401" s="2852" t="s">
        <v>786</v>
      </c>
      <c r="AB401" s="2852"/>
      <c r="AC401" s="2852"/>
      <c r="AD401" s="2852"/>
      <c r="AE401" s="2852"/>
      <c r="AF401" s="2852"/>
      <c r="AG401" s="2279"/>
      <c r="AH401" s="2279"/>
      <c r="AI401" s="2279"/>
      <c r="AJ401" s="2279"/>
      <c r="AK401" s="2279"/>
      <c r="AL401" s="2279"/>
      <c r="AM401" s="2279"/>
    </row>
    <row r="402" spans="1:39" ht="14.25" customHeight="1" thickTop="1" thickBot="1" x14ac:dyDescent="0.25">
      <c r="A402" s="2850" t="s">
        <v>834</v>
      </c>
      <c r="B402" s="2850"/>
      <c r="C402" s="2850"/>
      <c r="D402" s="2850"/>
      <c r="E402" s="2850"/>
      <c r="F402" s="2850"/>
      <c r="G402" s="2850"/>
      <c r="H402" s="2850"/>
      <c r="I402" s="2850"/>
      <c r="J402" s="2850"/>
      <c r="K402" s="2851" t="s">
        <v>835</v>
      </c>
      <c r="L402" s="2851"/>
      <c r="M402" s="2851"/>
      <c r="N402" s="2851"/>
      <c r="O402" s="2851" t="s">
        <v>786</v>
      </c>
      <c r="P402" s="2851"/>
      <c r="Q402" s="2851"/>
      <c r="R402" s="2851"/>
      <c r="S402" s="2851"/>
      <c r="T402" s="2851"/>
      <c r="U402" s="2851" t="s">
        <v>786</v>
      </c>
      <c r="V402" s="2851"/>
      <c r="W402" s="2851"/>
      <c r="X402" s="2851"/>
      <c r="Y402" s="2851"/>
      <c r="Z402" s="2851"/>
      <c r="AA402" s="2852" t="s">
        <v>786</v>
      </c>
      <c r="AB402" s="2852"/>
      <c r="AC402" s="2852"/>
      <c r="AD402" s="2852"/>
      <c r="AE402" s="2852"/>
      <c r="AF402" s="2852"/>
      <c r="AG402" s="2279"/>
      <c r="AH402" s="2279"/>
      <c r="AI402" s="2279"/>
      <c r="AJ402" s="2279"/>
      <c r="AK402" s="2279"/>
      <c r="AL402" s="2279"/>
      <c r="AM402" s="2279"/>
    </row>
    <row r="403" spans="1:39" ht="14.25" customHeight="1" thickTop="1" thickBot="1" x14ac:dyDescent="0.25">
      <c r="A403" s="2850" t="s">
        <v>784</v>
      </c>
      <c r="B403" s="2850"/>
      <c r="C403" s="2850"/>
      <c r="D403" s="2850"/>
      <c r="E403" s="2850"/>
      <c r="F403" s="2850"/>
      <c r="G403" s="2850"/>
      <c r="H403" s="2850"/>
      <c r="I403" s="2850"/>
      <c r="J403" s="2850"/>
      <c r="K403" s="2851" t="s">
        <v>836</v>
      </c>
      <c r="L403" s="2851"/>
      <c r="M403" s="2851"/>
      <c r="N403" s="2851"/>
      <c r="O403" s="2851" t="s">
        <v>786</v>
      </c>
      <c r="P403" s="2851"/>
      <c r="Q403" s="2851"/>
      <c r="R403" s="2851"/>
      <c r="S403" s="2851"/>
      <c r="T403" s="2851"/>
      <c r="U403" s="2851" t="s">
        <v>786</v>
      </c>
      <c r="V403" s="2851"/>
      <c r="W403" s="2851"/>
      <c r="X403" s="2851"/>
      <c r="Y403" s="2851"/>
      <c r="Z403" s="2851"/>
      <c r="AA403" s="2852" t="s">
        <v>786</v>
      </c>
      <c r="AB403" s="2852"/>
      <c r="AC403" s="2852"/>
      <c r="AD403" s="2852"/>
      <c r="AE403" s="2852"/>
      <c r="AF403" s="2852"/>
      <c r="AG403" s="2279"/>
      <c r="AH403" s="2279"/>
      <c r="AI403" s="2279"/>
      <c r="AJ403" s="2279"/>
      <c r="AK403" s="2279"/>
      <c r="AL403" s="2279"/>
      <c r="AM403" s="2279"/>
    </row>
    <row r="404" spans="1:39" ht="14.25" customHeight="1" thickTop="1" thickBot="1" x14ac:dyDescent="0.25">
      <c r="A404" s="2850" t="s">
        <v>787</v>
      </c>
      <c r="B404" s="2850"/>
      <c r="C404" s="2850"/>
      <c r="D404" s="2850"/>
      <c r="E404" s="2850"/>
      <c r="F404" s="2850"/>
      <c r="G404" s="2850"/>
      <c r="H404" s="2850"/>
      <c r="I404" s="2850"/>
      <c r="J404" s="2850"/>
      <c r="K404" s="2851" t="s">
        <v>837</v>
      </c>
      <c r="L404" s="2851"/>
      <c r="M404" s="2851"/>
      <c r="N404" s="2851"/>
      <c r="O404" s="2851" t="s">
        <v>786</v>
      </c>
      <c r="P404" s="2851"/>
      <c r="Q404" s="2851"/>
      <c r="R404" s="2851"/>
      <c r="S404" s="2851"/>
      <c r="T404" s="2851"/>
      <c r="U404" s="2851" t="s">
        <v>786</v>
      </c>
      <c r="V404" s="2851"/>
      <c r="W404" s="2851"/>
      <c r="X404" s="2851"/>
      <c r="Y404" s="2851"/>
      <c r="Z404" s="2851"/>
      <c r="AA404" s="2852" t="s">
        <v>786</v>
      </c>
      <c r="AB404" s="2852"/>
      <c r="AC404" s="2852"/>
      <c r="AD404" s="2852"/>
      <c r="AE404" s="2852"/>
      <c r="AF404" s="2852"/>
      <c r="AG404" s="2279"/>
      <c r="AH404" s="2279"/>
      <c r="AI404" s="2279"/>
      <c r="AJ404" s="2279"/>
      <c r="AK404" s="2279"/>
      <c r="AL404" s="2279"/>
      <c r="AM404" s="2279"/>
    </row>
    <row r="405" spans="1:39" ht="14.25" customHeight="1" thickTop="1" thickBot="1" x14ac:dyDescent="0.25">
      <c r="A405" s="2850" t="s">
        <v>789</v>
      </c>
      <c r="B405" s="2850"/>
      <c r="C405" s="2850"/>
      <c r="D405" s="2850"/>
      <c r="E405" s="2850"/>
      <c r="F405" s="2850"/>
      <c r="G405" s="2850"/>
      <c r="H405" s="2850"/>
      <c r="I405" s="2850"/>
      <c r="J405" s="2850"/>
      <c r="K405" s="2851" t="s">
        <v>838</v>
      </c>
      <c r="L405" s="2851"/>
      <c r="M405" s="2851"/>
      <c r="N405" s="2851"/>
      <c r="O405" s="2851" t="s">
        <v>786</v>
      </c>
      <c r="P405" s="2851"/>
      <c r="Q405" s="2851"/>
      <c r="R405" s="2851"/>
      <c r="S405" s="2851"/>
      <c r="T405" s="2851"/>
      <c r="U405" s="2851" t="s">
        <v>786</v>
      </c>
      <c r="V405" s="2851"/>
      <c r="W405" s="2851"/>
      <c r="X405" s="2851"/>
      <c r="Y405" s="2851"/>
      <c r="Z405" s="2851"/>
      <c r="AA405" s="2852" t="s">
        <v>786</v>
      </c>
      <c r="AB405" s="2852"/>
      <c r="AC405" s="2852"/>
      <c r="AD405" s="2852"/>
      <c r="AE405" s="2852"/>
      <c r="AF405" s="2852"/>
      <c r="AG405" s="2279"/>
      <c r="AH405" s="2279"/>
      <c r="AI405" s="2279"/>
      <c r="AJ405" s="2279"/>
      <c r="AK405" s="2279"/>
      <c r="AL405" s="2279"/>
      <c r="AM405" s="2279"/>
    </row>
    <row r="406" spans="1:39" ht="14.25" customHeight="1" thickTop="1" thickBot="1" x14ac:dyDescent="0.25">
      <c r="A406" s="2850" t="s">
        <v>791</v>
      </c>
      <c r="B406" s="2850"/>
      <c r="C406" s="2850"/>
      <c r="D406" s="2850"/>
      <c r="E406" s="2850"/>
      <c r="F406" s="2850"/>
      <c r="G406" s="2850"/>
      <c r="H406" s="2850"/>
      <c r="I406" s="2850"/>
      <c r="J406" s="2850"/>
      <c r="K406" s="2851" t="s">
        <v>839</v>
      </c>
      <c r="L406" s="2851"/>
      <c r="M406" s="2851"/>
      <c r="N406" s="2851"/>
      <c r="O406" s="2851" t="s">
        <v>786</v>
      </c>
      <c r="P406" s="2851"/>
      <c r="Q406" s="2851"/>
      <c r="R406" s="2851"/>
      <c r="S406" s="2851"/>
      <c r="T406" s="2851"/>
      <c r="U406" s="2851" t="s">
        <v>786</v>
      </c>
      <c r="V406" s="2851"/>
      <c r="W406" s="2851"/>
      <c r="X406" s="2851"/>
      <c r="Y406" s="2851"/>
      <c r="Z406" s="2851"/>
      <c r="AA406" s="2852" t="s">
        <v>786</v>
      </c>
      <c r="AB406" s="2852"/>
      <c r="AC406" s="2852"/>
      <c r="AD406" s="2852"/>
      <c r="AE406" s="2852"/>
      <c r="AF406" s="2852"/>
      <c r="AG406" s="2279"/>
      <c r="AH406" s="2279"/>
      <c r="AI406" s="2279"/>
      <c r="AJ406" s="2279"/>
      <c r="AK406" s="2279"/>
      <c r="AL406" s="2279"/>
      <c r="AM406" s="2279"/>
    </row>
    <row r="407" spans="1:39" ht="14.25" customHeight="1" thickTop="1" thickBot="1" x14ac:dyDescent="0.25">
      <c r="A407" s="2850" t="s">
        <v>840</v>
      </c>
      <c r="B407" s="2850"/>
      <c r="C407" s="2850"/>
      <c r="D407" s="2850"/>
      <c r="E407" s="2850"/>
      <c r="F407" s="2850"/>
      <c r="G407" s="2850"/>
      <c r="H407" s="2850"/>
      <c r="I407" s="2850"/>
      <c r="J407" s="2850"/>
      <c r="K407" s="2851" t="s">
        <v>841</v>
      </c>
      <c r="L407" s="2851"/>
      <c r="M407" s="2851"/>
      <c r="N407" s="2851"/>
      <c r="O407" s="2851" t="s">
        <v>786</v>
      </c>
      <c r="P407" s="2851"/>
      <c r="Q407" s="2851"/>
      <c r="R407" s="2851"/>
      <c r="S407" s="2851"/>
      <c r="T407" s="2851"/>
      <c r="U407" s="2851" t="s">
        <v>786</v>
      </c>
      <c r="V407" s="2851"/>
      <c r="W407" s="2851"/>
      <c r="X407" s="2851"/>
      <c r="Y407" s="2851"/>
      <c r="Z407" s="2851"/>
      <c r="AA407" s="2852" t="s">
        <v>786</v>
      </c>
      <c r="AB407" s="2852"/>
      <c r="AC407" s="2852"/>
      <c r="AD407" s="2852"/>
      <c r="AE407" s="2852"/>
      <c r="AF407" s="2852"/>
      <c r="AG407" s="2279"/>
      <c r="AH407" s="2279"/>
      <c r="AI407" s="2279"/>
      <c r="AJ407" s="2279"/>
      <c r="AK407" s="2279"/>
      <c r="AL407" s="2279"/>
      <c r="AM407" s="2279"/>
    </row>
    <row r="408" spans="1:39" ht="14.25" customHeight="1" thickTop="1" thickBot="1" x14ac:dyDescent="0.25">
      <c r="A408" s="2850" t="s">
        <v>842</v>
      </c>
      <c r="B408" s="2850"/>
      <c r="C408" s="2850"/>
      <c r="D408" s="2850"/>
      <c r="E408" s="2850"/>
      <c r="F408" s="2850"/>
      <c r="G408" s="2850"/>
      <c r="H408" s="2850"/>
      <c r="I408" s="2850"/>
      <c r="J408" s="2850"/>
      <c r="K408" s="2851" t="s">
        <v>843</v>
      </c>
      <c r="L408" s="2851"/>
      <c r="M408" s="2851"/>
      <c r="N408" s="2851"/>
      <c r="O408" s="2851" t="s">
        <v>786</v>
      </c>
      <c r="P408" s="2851"/>
      <c r="Q408" s="2851"/>
      <c r="R408" s="2851"/>
      <c r="S408" s="2851"/>
      <c r="T408" s="2851"/>
      <c r="U408" s="2851" t="s">
        <v>786</v>
      </c>
      <c r="V408" s="2851"/>
      <c r="W408" s="2851"/>
      <c r="X408" s="2851"/>
      <c r="Y408" s="2851"/>
      <c r="Z408" s="2851"/>
      <c r="AA408" s="2852" t="s">
        <v>786</v>
      </c>
      <c r="AB408" s="2852"/>
      <c r="AC408" s="2852"/>
      <c r="AD408" s="2852"/>
      <c r="AE408" s="2852"/>
      <c r="AF408" s="2852"/>
      <c r="AG408" s="2279"/>
      <c r="AH408" s="2279"/>
      <c r="AI408" s="2279"/>
      <c r="AJ408" s="2279"/>
      <c r="AK408" s="2279"/>
      <c r="AL408" s="2279"/>
      <c r="AM408" s="2279"/>
    </row>
    <row r="409" spans="1:39" ht="14.25" customHeight="1" thickTop="1" thickBot="1" x14ac:dyDescent="0.25">
      <c r="A409" s="2850" t="s">
        <v>784</v>
      </c>
      <c r="B409" s="2850"/>
      <c r="C409" s="2850"/>
      <c r="D409" s="2850"/>
      <c r="E409" s="2850"/>
      <c r="F409" s="2850"/>
      <c r="G409" s="2850"/>
      <c r="H409" s="2850"/>
      <c r="I409" s="2850"/>
      <c r="J409" s="2850"/>
      <c r="K409" s="2851" t="s">
        <v>844</v>
      </c>
      <c r="L409" s="2851"/>
      <c r="M409" s="2851"/>
      <c r="N409" s="2851"/>
      <c r="O409" s="2851" t="s">
        <v>786</v>
      </c>
      <c r="P409" s="2851"/>
      <c r="Q409" s="2851"/>
      <c r="R409" s="2851"/>
      <c r="S409" s="2851"/>
      <c r="T409" s="2851"/>
      <c r="U409" s="2851" t="s">
        <v>786</v>
      </c>
      <c r="V409" s="2851"/>
      <c r="W409" s="2851"/>
      <c r="X409" s="2851"/>
      <c r="Y409" s="2851"/>
      <c r="Z409" s="2851"/>
      <c r="AA409" s="2852" t="s">
        <v>786</v>
      </c>
      <c r="AB409" s="2852"/>
      <c r="AC409" s="2852"/>
      <c r="AD409" s="2852"/>
      <c r="AE409" s="2852"/>
      <c r="AF409" s="2852"/>
      <c r="AG409" s="2279"/>
      <c r="AH409" s="2279"/>
      <c r="AI409" s="2279"/>
      <c r="AJ409" s="2279"/>
      <c r="AK409" s="2279"/>
      <c r="AL409" s="2279"/>
      <c r="AM409" s="2279"/>
    </row>
    <row r="410" spans="1:39" ht="14.25" customHeight="1" thickTop="1" thickBot="1" x14ac:dyDescent="0.25">
      <c r="A410" s="2850" t="s">
        <v>787</v>
      </c>
      <c r="B410" s="2850"/>
      <c r="C410" s="2850"/>
      <c r="D410" s="2850"/>
      <c r="E410" s="2850"/>
      <c r="F410" s="2850"/>
      <c r="G410" s="2850"/>
      <c r="H410" s="2850"/>
      <c r="I410" s="2850"/>
      <c r="J410" s="2850"/>
      <c r="K410" s="2851" t="s">
        <v>845</v>
      </c>
      <c r="L410" s="2851"/>
      <c r="M410" s="2851"/>
      <c r="N410" s="2851"/>
      <c r="O410" s="2851" t="s">
        <v>786</v>
      </c>
      <c r="P410" s="2851"/>
      <c r="Q410" s="2851"/>
      <c r="R410" s="2851"/>
      <c r="S410" s="2851"/>
      <c r="T410" s="2851"/>
      <c r="U410" s="2851" t="s">
        <v>786</v>
      </c>
      <c r="V410" s="2851"/>
      <c r="W410" s="2851"/>
      <c r="X410" s="2851"/>
      <c r="Y410" s="2851"/>
      <c r="Z410" s="2851"/>
      <c r="AA410" s="2852" t="s">
        <v>786</v>
      </c>
      <c r="AB410" s="2852"/>
      <c r="AC410" s="2852"/>
      <c r="AD410" s="2852"/>
      <c r="AE410" s="2852"/>
      <c r="AF410" s="2852"/>
      <c r="AG410" s="2279"/>
      <c r="AH410" s="2279"/>
      <c r="AI410" s="2279"/>
      <c r="AJ410" s="2279"/>
      <c r="AK410" s="2279"/>
      <c r="AL410" s="2279"/>
      <c r="AM410" s="2279"/>
    </row>
    <row r="411" spans="1:39" ht="14.25" customHeight="1" thickTop="1" thickBot="1" x14ac:dyDescent="0.25">
      <c r="A411" s="2850" t="s">
        <v>789</v>
      </c>
      <c r="B411" s="2850"/>
      <c r="C411" s="2850"/>
      <c r="D411" s="2850"/>
      <c r="E411" s="2850"/>
      <c r="F411" s="2850"/>
      <c r="G411" s="2850"/>
      <c r="H411" s="2850"/>
      <c r="I411" s="2850"/>
      <c r="J411" s="2850"/>
      <c r="K411" s="2851" t="s">
        <v>846</v>
      </c>
      <c r="L411" s="2851"/>
      <c r="M411" s="2851"/>
      <c r="N411" s="2851"/>
      <c r="O411" s="2851" t="s">
        <v>786</v>
      </c>
      <c r="P411" s="2851"/>
      <c r="Q411" s="2851"/>
      <c r="R411" s="2851"/>
      <c r="S411" s="2851"/>
      <c r="T411" s="2851"/>
      <c r="U411" s="2851" t="s">
        <v>786</v>
      </c>
      <c r="V411" s="2851"/>
      <c r="W411" s="2851"/>
      <c r="X411" s="2851"/>
      <c r="Y411" s="2851"/>
      <c r="Z411" s="2851"/>
      <c r="AA411" s="2852" t="s">
        <v>786</v>
      </c>
      <c r="AB411" s="2852"/>
      <c r="AC411" s="2852"/>
      <c r="AD411" s="2852"/>
      <c r="AE411" s="2852"/>
      <c r="AF411" s="2852"/>
      <c r="AG411" s="2279"/>
      <c r="AH411" s="2279"/>
      <c r="AI411" s="2279"/>
      <c r="AJ411" s="2279"/>
      <c r="AK411" s="2279"/>
      <c r="AL411" s="2279"/>
      <c r="AM411" s="2279"/>
    </row>
    <row r="412" spans="1:39" ht="14.25" customHeight="1" thickTop="1" thickBot="1" x14ac:dyDescent="0.25">
      <c r="A412" s="2850" t="s">
        <v>791</v>
      </c>
      <c r="B412" s="2850"/>
      <c r="C412" s="2850"/>
      <c r="D412" s="2850"/>
      <c r="E412" s="2850"/>
      <c r="F412" s="2850"/>
      <c r="G412" s="2850"/>
      <c r="H412" s="2850"/>
      <c r="I412" s="2850"/>
      <c r="J412" s="2850"/>
      <c r="K412" s="2851" t="s">
        <v>847</v>
      </c>
      <c r="L412" s="2851"/>
      <c r="M412" s="2851"/>
      <c r="N412" s="2851"/>
      <c r="O412" s="2851" t="s">
        <v>786</v>
      </c>
      <c r="P412" s="2851"/>
      <c r="Q412" s="2851"/>
      <c r="R412" s="2851"/>
      <c r="S412" s="2851"/>
      <c r="T412" s="2851"/>
      <c r="U412" s="2851" t="s">
        <v>786</v>
      </c>
      <c r="V412" s="2851"/>
      <c r="W412" s="2851"/>
      <c r="X412" s="2851"/>
      <c r="Y412" s="2851"/>
      <c r="Z412" s="2851"/>
      <c r="AA412" s="2852" t="s">
        <v>786</v>
      </c>
      <c r="AB412" s="2852"/>
      <c r="AC412" s="2852"/>
      <c r="AD412" s="2852"/>
      <c r="AE412" s="2852"/>
      <c r="AF412" s="2852"/>
      <c r="AG412" s="2279"/>
      <c r="AH412" s="2279"/>
      <c r="AI412" s="2279"/>
      <c r="AJ412" s="2279"/>
      <c r="AK412" s="2279"/>
      <c r="AL412" s="2279"/>
      <c r="AM412" s="2279"/>
    </row>
    <row r="413" spans="1:39" ht="14.25" customHeight="1" thickTop="1" thickBot="1" x14ac:dyDescent="0.25">
      <c r="A413" s="2850" t="s">
        <v>848</v>
      </c>
      <c r="B413" s="2850"/>
      <c r="C413" s="2850"/>
      <c r="D413" s="2850"/>
      <c r="E413" s="2850"/>
      <c r="F413" s="2850"/>
      <c r="G413" s="2850"/>
      <c r="H413" s="2850"/>
      <c r="I413" s="2850"/>
      <c r="J413" s="2850"/>
      <c r="K413" s="2851" t="s">
        <v>849</v>
      </c>
      <c r="L413" s="2851"/>
      <c r="M413" s="2851"/>
      <c r="N413" s="2851"/>
      <c r="O413" s="2851" t="s">
        <v>786</v>
      </c>
      <c r="P413" s="2851"/>
      <c r="Q413" s="2851"/>
      <c r="R413" s="2851"/>
      <c r="S413" s="2851"/>
      <c r="T413" s="2851"/>
      <c r="U413" s="2851" t="s">
        <v>786</v>
      </c>
      <c r="V413" s="2851"/>
      <c r="W413" s="2851"/>
      <c r="X413" s="2851"/>
      <c r="Y413" s="2851"/>
      <c r="Z413" s="2851"/>
      <c r="AA413" s="2852" t="s">
        <v>786</v>
      </c>
      <c r="AB413" s="2852"/>
      <c r="AC413" s="2852"/>
      <c r="AD413" s="2852"/>
      <c r="AE413" s="2852"/>
      <c r="AF413" s="2852"/>
      <c r="AG413" s="2279"/>
      <c r="AH413" s="2279"/>
      <c r="AI413" s="2279"/>
      <c r="AJ413" s="2279"/>
      <c r="AK413" s="2279"/>
      <c r="AL413" s="2279"/>
      <c r="AM413" s="2279"/>
    </row>
    <row r="414" spans="1:39" ht="14.25" customHeight="1" thickTop="1" thickBot="1" x14ac:dyDescent="0.25">
      <c r="A414" s="2850" t="s">
        <v>784</v>
      </c>
      <c r="B414" s="2850"/>
      <c r="C414" s="2850"/>
      <c r="D414" s="2850"/>
      <c r="E414" s="2850"/>
      <c r="F414" s="2850"/>
      <c r="G414" s="2850"/>
      <c r="H414" s="2850"/>
      <c r="I414" s="2850"/>
      <c r="J414" s="2850"/>
      <c r="K414" s="2851" t="s">
        <v>850</v>
      </c>
      <c r="L414" s="2851"/>
      <c r="M414" s="2851"/>
      <c r="N414" s="2851"/>
      <c r="O414" s="2851" t="s">
        <v>786</v>
      </c>
      <c r="P414" s="2851"/>
      <c r="Q414" s="2851"/>
      <c r="R414" s="2851"/>
      <c r="S414" s="2851"/>
      <c r="T414" s="2851"/>
      <c r="U414" s="2851" t="s">
        <v>786</v>
      </c>
      <c r="V414" s="2851"/>
      <c r="W414" s="2851"/>
      <c r="X414" s="2851"/>
      <c r="Y414" s="2851"/>
      <c r="Z414" s="2851"/>
      <c r="AA414" s="2852" t="s">
        <v>786</v>
      </c>
      <c r="AB414" s="2852"/>
      <c r="AC414" s="2852"/>
      <c r="AD414" s="2852"/>
      <c r="AE414" s="2852"/>
      <c r="AF414" s="2852"/>
      <c r="AG414" s="2279"/>
      <c r="AH414" s="2279"/>
      <c r="AI414" s="2279"/>
      <c r="AJ414" s="2279"/>
      <c r="AK414" s="2279"/>
      <c r="AL414" s="2279"/>
      <c r="AM414" s="2279"/>
    </row>
    <row r="415" spans="1:39" ht="14.25" customHeight="1" thickTop="1" thickBot="1" x14ac:dyDescent="0.25">
      <c r="A415" s="2850" t="s">
        <v>787</v>
      </c>
      <c r="B415" s="2850"/>
      <c r="C415" s="2850"/>
      <c r="D415" s="2850"/>
      <c r="E415" s="2850"/>
      <c r="F415" s="2850"/>
      <c r="G415" s="2850"/>
      <c r="H415" s="2850"/>
      <c r="I415" s="2850"/>
      <c r="J415" s="2850"/>
      <c r="K415" s="2851" t="s">
        <v>851</v>
      </c>
      <c r="L415" s="2851"/>
      <c r="M415" s="2851"/>
      <c r="N415" s="2851"/>
      <c r="O415" s="2851" t="s">
        <v>786</v>
      </c>
      <c r="P415" s="2851"/>
      <c r="Q415" s="2851"/>
      <c r="R415" s="2851"/>
      <c r="S415" s="2851"/>
      <c r="T415" s="2851"/>
      <c r="U415" s="2851" t="s">
        <v>786</v>
      </c>
      <c r="V415" s="2851"/>
      <c r="W415" s="2851"/>
      <c r="X415" s="2851"/>
      <c r="Y415" s="2851"/>
      <c r="Z415" s="2851"/>
      <c r="AA415" s="2852" t="s">
        <v>786</v>
      </c>
      <c r="AB415" s="2852"/>
      <c r="AC415" s="2852"/>
      <c r="AD415" s="2852"/>
      <c r="AE415" s="2852"/>
      <c r="AF415" s="2852"/>
      <c r="AG415" s="2279"/>
      <c r="AH415" s="2279"/>
      <c r="AI415" s="2279"/>
      <c r="AJ415" s="2279"/>
      <c r="AK415" s="2279"/>
      <c r="AL415" s="2279"/>
      <c r="AM415" s="2279"/>
    </row>
    <row r="416" spans="1:39" ht="14.25" customHeight="1" thickTop="1" thickBot="1" x14ac:dyDescent="0.25">
      <c r="A416" s="2850" t="s">
        <v>789</v>
      </c>
      <c r="B416" s="2850"/>
      <c r="C416" s="2850"/>
      <c r="D416" s="2850"/>
      <c r="E416" s="2850"/>
      <c r="F416" s="2850"/>
      <c r="G416" s="2850"/>
      <c r="H416" s="2850"/>
      <c r="I416" s="2850"/>
      <c r="J416" s="2850"/>
      <c r="K416" s="2851" t="s">
        <v>852</v>
      </c>
      <c r="L416" s="2851"/>
      <c r="M416" s="2851"/>
      <c r="N416" s="2851"/>
      <c r="O416" s="2851" t="s">
        <v>786</v>
      </c>
      <c r="P416" s="2851"/>
      <c r="Q416" s="2851"/>
      <c r="R416" s="2851"/>
      <c r="S416" s="2851"/>
      <c r="T416" s="2851"/>
      <c r="U416" s="2851" t="s">
        <v>786</v>
      </c>
      <c r="V416" s="2851"/>
      <c r="W416" s="2851"/>
      <c r="X416" s="2851"/>
      <c r="Y416" s="2851"/>
      <c r="Z416" s="2851"/>
      <c r="AA416" s="2852" t="s">
        <v>786</v>
      </c>
      <c r="AB416" s="2852"/>
      <c r="AC416" s="2852"/>
      <c r="AD416" s="2852"/>
      <c r="AE416" s="2852"/>
      <c r="AF416" s="2852"/>
      <c r="AG416" s="2279"/>
      <c r="AH416" s="2279"/>
      <c r="AI416" s="2279"/>
      <c r="AJ416" s="2279"/>
      <c r="AK416" s="2279"/>
      <c r="AL416" s="2279"/>
      <c r="AM416" s="2279"/>
    </row>
    <row r="417" spans="1:39" ht="14.25" customHeight="1" thickTop="1" thickBot="1" x14ac:dyDescent="0.25">
      <c r="A417" s="2850" t="s">
        <v>791</v>
      </c>
      <c r="B417" s="2850"/>
      <c r="C417" s="2850"/>
      <c r="D417" s="2850"/>
      <c r="E417" s="2850"/>
      <c r="F417" s="2850"/>
      <c r="G417" s="2850"/>
      <c r="H417" s="2850"/>
      <c r="I417" s="2850"/>
      <c r="J417" s="2850"/>
      <c r="K417" s="2851" t="s">
        <v>853</v>
      </c>
      <c r="L417" s="2851"/>
      <c r="M417" s="2851"/>
      <c r="N417" s="2851"/>
      <c r="O417" s="2851" t="s">
        <v>786</v>
      </c>
      <c r="P417" s="2851"/>
      <c r="Q417" s="2851"/>
      <c r="R417" s="2851"/>
      <c r="S417" s="2851"/>
      <c r="T417" s="2851"/>
      <c r="U417" s="2851" t="s">
        <v>786</v>
      </c>
      <c r="V417" s="2851"/>
      <c r="W417" s="2851"/>
      <c r="X417" s="2851"/>
      <c r="Y417" s="2851"/>
      <c r="Z417" s="2851"/>
      <c r="AA417" s="2852" t="s">
        <v>786</v>
      </c>
      <c r="AB417" s="2852"/>
      <c r="AC417" s="2852"/>
      <c r="AD417" s="2852"/>
      <c r="AE417" s="2852"/>
      <c r="AF417" s="2852"/>
      <c r="AG417" s="2279"/>
      <c r="AH417" s="2279"/>
      <c r="AI417" s="2279"/>
      <c r="AJ417" s="2279"/>
      <c r="AK417" s="2279"/>
      <c r="AL417" s="2279"/>
      <c r="AM417" s="2279"/>
    </row>
    <row r="418" spans="1:39" ht="14.25" customHeight="1" thickTop="1" thickBot="1" x14ac:dyDescent="0.25">
      <c r="A418" s="2850" t="s">
        <v>854</v>
      </c>
      <c r="B418" s="2850"/>
      <c r="C418" s="2850"/>
      <c r="D418" s="2850"/>
      <c r="E418" s="2850"/>
      <c r="F418" s="2850"/>
      <c r="G418" s="2850"/>
      <c r="H418" s="2850"/>
      <c r="I418" s="2850"/>
      <c r="J418" s="2850"/>
      <c r="K418" s="2851" t="s">
        <v>855</v>
      </c>
      <c r="L418" s="2851"/>
      <c r="M418" s="2851"/>
      <c r="N418" s="2851"/>
      <c r="O418" s="2851" t="s">
        <v>786</v>
      </c>
      <c r="P418" s="2851"/>
      <c r="Q418" s="2851"/>
      <c r="R418" s="2851"/>
      <c r="S418" s="2851"/>
      <c r="T418" s="2851"/>
      <c r="U418" s="2851" t="s">
        <v>786</v>
      </c>
      <c r="V418" s="2851"/>
      <c r="W418" s="2851"/>
      <c r="X418" s="2851"/>
      <c r="Y418" s="2851"/>
      <c r="Z418" s="2851"/>
      <c r="AA418" s="2852" t="s">
        <v>786</v>
      </c>
      <c r="AB418" s="2852"/>
      <c r="AC418" s="2852"/>
      <c r="AD418" s="2852"/>
      <c r="AE418" s="2852"/>
      <c r="AF418" s="2852"/>
      <c r="AG418" s="2279"/>
      <c r="AH418" s="2279"/>
      <c r="AI418" s="2279"/>
      <c r="AJ418" s="2279"/>
      <c r="AK418" s="2279"/>
      <c r="AL418" s="2279"/>
      <c r="AM418" s="2279"/>
    </row>
    <row r="419" spans="1:39" ht="14.25" customHeight="1" thickTop="1" thickBot="1" x14ac:dyDescent="0.25">
      <c r="A419" s="2850" t="s">
        <v>784</v>
      </c>
      <c r="B419" s="2850"/>
      <c r="C419" s="2850"/>
      <c r="D419" s="2850"/>
      <c r="E419" s="2850"/>
      <c r="F419" s="2850"/>
      <c r="G419" s="2850"/>
      <c r="H419" s="2850"/>
      <c r="I419" s="2850"/>
      <c r="J419" s="2850"/>
      <c r="K419" s="2851" t="s">
        <v>856</v>
      </c>
      <c r="L419" s="2851"/>
      <c r="M419" s="2851"/>
      <c r="N419" s="2851"/>
      <c r="O419" s="2851" t="s">
        <v>786</v>
      </c>
      <c r="P419" s="2851"/>
      <c r="Q419" s="2851"/>
      <c r="R419" s="2851"/>
      <c r="S419" s="2851"/>
      <c r="T419" s="2851"/>
      <c r="U419" s="2851" t="s">
        <v>786</v>
      </c>
      <c r="V419" s="2851"/>
      <c r="W419" s="2851"/>
      <c r="X419" s="2851"/>
      <c r="Y419" s="2851"/>
      <c r="Z419" s="2851"/>
      <c r="AA419" s="2852" t="s">
        <v>786</v>
      </c>
      <c r="AB419" s="2852"/>
      <c r="AC419" s="2852"/>
      <c r="AD419" s="2852"/>
      <c r="AE419" s="2852"/>
      <c r="AF419" s="2852"/>
      <c r="AG419" s="2279"/>
      <c r="AH419" s="2279"/>
      <c r="AI419" s="2279"/>
      <c r="AJ419" s="2279"/>
      <c r="AK419" s="2279"/>
      <c r="AL419" s="2279"/>
      <c r="AM419" s="2279"/>
    </row>
    <row r="420" spans="1:39" ht="14.25" customHeight="1" thickTop="1" thickBot="1" x14ac:dyDescent="0.25">
      <c r="A420" s="2850" t="s">
        <v>787</v>
      </c>
      <c r="B420" s="2850"/>
      <c r="C420" s="2850"/>
      <c r="D420" s="2850"/>
      <c r="E420" s="2850"/>
      <c r="F420" s="2850"/>
      <c r="G420" s="2850"/>
      <c r="H420" s="2850"/>
      <c r="I420" s="2850"/>
      <c r="J420" s="2850"/>
      <c r="K420" s="2851" t="s">
        <v>857</v>
      </c>
      <c r="L420" s="2851"/>
      <c r="M420" s="2851"/>
      <c r="N420" s="2851"/>
      <c r="O420" s="2851" t="s">
        <v>786</v>
      </c>
      <c r="P420" s="2851"/>
      <c r="Q420" s="2851"/>
      <c r="R420" s="2851"/>
      <c r="S420" s="2851"/>
      <c r="T420" s="2851"/>
      <c r="U420" s="2851" t="s">
        <v>786</v>
      </c>
      <c r="V420" s="2851"/>
      <c r="W420" s="2851"/>
      <c r="X420" s="2851"/>
      <c r="Y420" s="2851"/>
      <c r="Z420" s="2851"/>
      <c r="AA420" s="2852" t="s">
        <v>786</v>
      </c>
      <c r="AB420" s="2852"/>
      <c r="AC420" s="2852"/>
      <c r="AD420" s="2852"/>
      <c r="AE420" s="2852"/>
      <c r="AF420" s="2852"/>
      <c r="AG420" s="2279"/>
      <c r="AH420" s="2279"/>
      <c r="AI420" s="2279"/>
      <c r="AJ420" s="2279"/>
      <c r="AK420" s="2279"/>
      <c r="AL420" s="2279"/>
      <c r="AM420" s="2279"/>
    </row>
    <row r="421" spans="1:39" ht="14.25" customHeight="1" thickTop="1" thickBot="1" x14ac:dyDescent="0.25">
      <c r="A421" s="2850" t="s">
        <v>789</v>
      </c>
      <c r="B421" s="2850"/>
      <c r="C421" s="2850"/>
      <c r="D421" s="2850"/>
      <c r="E421" s="2850"/>
      <c r="F421" s="2850"/>
      <c r="G421" s="2850"/>
      <c r="H421" s="2850"/>
      <c r="I421" s="2850"/>
      <c r="J421" s="2850"/>
      <c r="K421" s="2851" t="s">
        <v>858</v>
      </c>
      <c r="L421" s="2851"/>
      <c r="M421" s="2851"/>
      <c r="N421" s="2851"/>
      <c r="O421" s="2851" t="s">
        <v>786</v>
      </c>
      <c r="P421" s="2851"/>
      <c r="Q421" s="2851"/>
      <c r="R421" s="2851"/>
      <c r="S421" s="2851"/>
      <c r="T421" s="2851"/>
      <c r="U421" s="2851" t="s">
        <v>786</v>
      </c>
      <c r="V421" s="2851"/>
      <c r="W421" s="2851"/>
      <c r="X421" s="2851"/>
      <c r="Y421" s="2851"/>
      <c r="Z421" s="2851"/>
      <c r="AA421" s="2852" t="s">
        <v>786</v>
      </c>
      <c r="AB421" s="2852"/>
      <c r="AC421" s="2852"/>
      <c r="AD421" s="2852"/>
      <c r="AE421" s="2852"/>
      <c r="AF421" s="2852"/>
      <c r="AG421" s="2279"/>
      <c r="AH421" s="2279"/>
      <c r="AI421" s="2279"/>
      <c r="AJ421" s="2279"/>
      <c r="AK421" s="2279"/>
      <c r="AL421" s="2279"/>
      <c r="AM421" s="2279"/>
    </row>
    <row r="422" spans="1:39" ht="14.25" customHeight="1" thickTop="1" thickBot="1" x14ac:dyDescent="0.25">
      <c r="A422" s="2850" t="s">
        <v>791</v>
      </c>
      <c r="B422" s="2850"/>
      <c r="C422" s="2850"/>
      <c r="D422" s="2850"/>
      <c r="E422" s="2850"/>
      <c r="F422" s="2850"/>
      <c r="G422" s="2850"/>
      <c r="H422" s="2850"/>
      <c r="I422" s="2850"/>
      <c r="J422" s="2850"/>
      <c r="K422" s="2851" t="s">
        <v>859</v>
      </c>
      <c r="L422" s="2851"/>
      <c r="M422" s="2851"/>
      <c r="N422" s="2851"/>
      <c r="O422" s="2851" t="s">
        <v>786</v>
      </c>
      <c r="P422" s="2851"/>
      <c r="Q422" s="2851"/>
      <c r="R422" s="2851"/>
      <c r="S422" s="2851"/>
      <c r="T422" s="2851"/>
      <c r="U422" s="2851" t="s">
        <v>786</v>
      </c>
      <c r="V422" s="2851"/>
      <c r="W422" s="2851"/>
      <c r="X422" s="2851"/>
      <c r="Y422" s="2851"/>
      <c r="Z422" s="2851"/>
      <c r="AA422" s="2852" t="s">
        <v>786</v>
      </c>
      <c r="AB422" s="2852"/>
      <c r="AC422" s="2852"/>
      <c r="AD422" s="2852"/>
      <c r="AE422" s="2852"/>
      <c r="AF422" s="2852"/>
      <c r="AG422" s="2279"/>
      <c r="AH422" s="2279"/>
      <c r="AI422" s="2279"/>
      <c r="AJ422" s="2279"/>
      <c r="AK422" s="2279"/>
      <c r="AL422" s="2279"/>
      <c r="AM422" s="2279"/>
    </row>
    <row r="423" spans="1:39" ht="14.25" customHeight="1" thickTop="1" thickBot="1" x14ac:dyDescent="0.25">
      <c r="A423" s="2850" t="s">
        <v>860</v>
      </c>
      <c r="B423" s="2850"/>
      <c r="C423" s="2850"/>
      <c r="D423" s="2850"/>
      <c r="E423" s="2850"/>
      <c r="F423" s="2850"/>
      <c r="G423" s="2850"/>
      <c r="H423" s="2850"/>
      <c r="I423" s="2850"/>
      <c r="J423" s="2850"/>
      <c r="K423" s="2851" t="s">
        <v>861</v>
      </c>
      <c r="L423" s="2851"/>
      <c r="M423" s="2851"/>
      <c r="N423" s="2851"/>
      <c r="O423" s="2851" t="s">
        <v>786</v>
      </c>
      <c r="P423" s="2851"/>
      <c r="Q423" s="2851"/>
      <c r="R423" s="2851"/>
      <c r="S423" s="2851"/>
      <c r="T423" s="2851"/>
      <c r="U423" s="2851" t="s">
        <v>786</v>
      </c>
      <c r="V423" s="2851"/>
      <c r="W423" s="2851"/>
      <c r="X423" s="2851"/>
      <c r="Y423" s="2851"/>
      <c r="Z423" s="2851"/>
      <c r="AA423" s="2852" t="s">
        <v>786</v>
      </c>
      <c r="AB423" s="2852"/>
      <c r="AC423" s="2852"/>
      <c r="AD423" s="2852"/>
      <c r="AE423" s="2852"/>
      <c r="AF423" s="2852"/>
      <c r="AG423" s="2279"/>
      <c r="AH423" s="2279"/>
      <c r="AI423" s="2279"/>
      <c r="AJ423" s="2279"/>
      <c r="AK423" s="2279"/>
      <c r="AL423" s="2279"/>
      <c r="AM423" s="2279"/>
    </row>
    <row r="424" spans="1:39" ht="14.25" customHeight="1" thickTop="1" thickBot="1" x14ac:dyDescent="0.25">
      <c r="A424" s="2850" t="s">
        <v>862</v>
      </c>
      <c r="B424" s="2850"/>
      <c r="C424" s="2850"/>
      <c r="D424" s="2850"/>
      <c r="E424" s="2850"/>
      <c r="F424" s="2850"/>
      <c r="G424" s="2850"/>
      <c r="H424" s="2850"/>
      <c r="I424" s="2850"/>
      <c r="J424" s="2850"/>
      <c r="K424" s="2851" t="s">
        <v>863</v>
      </c>
      <c r="L424" s="2851"/>
      <c r="M424" s="2851"/>
      <c r="N424" s="2851"/>
      <c r="O424" s="2851" t="s">
        <v>786</v>
      </c>
      <c r="P424" s="2851"/>
      <c r="Q424" s="2851"/>
      <c r="R424" s="2851"/>
      <c r="S424" s="2851"/>
      <c r="T424" s="2851"/>
      <c r="U424" s="2851" t="s">
        <v>786</v>
      </c>
      <c r="V424" s="2851"/>
      <c r="W424" s="2851"/>
      <c r="X424" s="2851"/>
      <c r="Y424" s="2851"/>
      <c r="Z424" s="2851"/>
      <c r="AA424" s="2852" t="s">
        <v>786</v>
      </c>
      <c r="AB424" s="2852"/>
      <c r="AC424" s="2852"/>
      <c r="AD424" s="2852"/>
      <c r="AE424" s="2852"/>
      <c r="AF424" s="2852"/>
      <c r="AG424" s="2279"/>
      <c r="AH424" s="2279"/>
      <c r="AI424" s="2279"/>
      <c r="AJ424" s="2279"/>
      <c r="AK424" s="2279"/>
      <c r="AL424" s="2279"/>
      <c r="AM424" s="2279"/>
    </row>
    <row r="425" spans="1:39" ht="14.25" customHeight="1" thickTop="1" thickBot="1" x14ac:dyDescent="0.25">
      <c r="A425" s="2850" t="s">
        <v>784</v>
      </c>
      <c r="B425" s="2850"/>
      <c r="C425" s="2850"/>
      <c r="D425" s="2850"/>
      <c r="E425" s="2850"/>
      <c r="F425" s="2850"/>
      <c r="G425" s="2850"/>
      <c r="H425" s="2850"/>
      <c r="I425" s="2850"/>
      <c r="J425" s="2850"/>
      <c r="K425" s="2851" t="s">
        <v>864</v>
      </c>
      <c r="L425" s="2851"/>
      <c r="M425" s="2851"/>
      <c r="N425" s="2851"/>
      <c r="O425" s="2851" t="s">
        <v>786</v>
      </c>
      <c r="P425" s="2851"/>
      <c r="Q425" s="2851"/>
      <c r="R425" s="2851"/>
      <c r="S425" s="2851"/>
      <c r="T425" s="2851"/>
      <c r="U425" s="2851" t="s">
        <v>786</v>
      </c>
      <c r="V425" s="2851"/>
      <c r="W425" s="2851"/>
      <c r="X425" s="2851"/>
      <c r="Y425" s="2851"/>
      <c r="Z425" s="2851"/>
      <c r="AA425" s="2852" t="s">
        <v>786</v>
      </c>
      <c r="AB425" s="2852"/>
      <c r="AC425" s="2852"/>
      <c r="AD425" s="2852"/>
      <c r="AE425" s="2852"/>
      <c r="AF425" s="2852"/>
      <c r="AG425" s="2279"/>
      <c r="AH425" s="2279"/>
      <c r="AI425" s="2279"/>
      <c r="AJ425" s="2279"/>
      <c r="AK425" s="2279"/>
      <c r="AL425" s="2279"/>
      <c r="AM425" s="2279"/>
    </row>
    <row r="426" spans="1:39" ht="14.25" customHeight="1" thickTop="1" thickBot="1" x14ac:dyDescent="0.25">
      <c r="A426" s="2850" t="s">
        <v>787</v>
      </c>
      <c r="B426" s="2850"/>
      <c r="C426" s="2850"/>
      <c r="D426" s="2850"/>
      <c r="E426" s="2850"/>
      <c r="F426" s="2850"/>
      <c r="G426" s="2850"/>
      <c r="H426" s="2850"/>
      <c r="I426" s="2850"/>
      <c r="J426" s="2850"/>
      <c r="K426" s="2851" t="s">
        <v>865</v>
      </c>
      <c r="L426" s="2851"/>
      <c r="M426" s="2851"/>
      <c r="N426" s="2851"/>
      <c r="O426" s="2851" t="s">
        <v>786</v>
      </c>
      <c r="P426" s="2851"/>
      <c r="Q426" s="2851"/>
      <c r="R426" s="2851"/>
      <c r="S426" s="2851"/>
      <c r="T426" s="2851"/>
      <c r="U426" s="2851" t="s">
        <v>786</v>
      </c>
      <c r="V426" s="2851"/>
      <c r="W426" s="2851"/>
      <c r="X426" s="2851"/>
      <c r="Y426" s="2851"/>
      <c r="Z426" s="2851"/>
      <c r="AA426" s="2852" t="s">
        <v>786</v>
      </c>
      <c r="AB426" s="2852"/>
      <c r="AC426" s="2852"/>
      <c r="AD426" s="2852"/>
      <c r="AE426" s="2852"/>
      <c r="AF426" s="2852"/>
      <c r="AG426" s="2279"/>
      <c r="AH426" s="2279"/>
      <c r="AI426" s="2279"/>
      <c r="AJ426" s="2279"/>
      <c r="AK426" s="2279"/>
      <c r="AL426" s="2279"/>
      <c r="AM426" s="2279"/>
    </row>
    <row r="427" spans="1:39" ht="14.25" customHeight="1" thickTop="1" thickBot="1" x14ac:dyDescent="0.25">
      <c r="A427" s="2850" t="s">
        <v>789</v>
      </c>
      <c r="B427" s="2850"/>
      <c r="C427" s="2850"/>
      <c r="D427" s="2850"/>
      <c r="E427" s="2850"/>
      <c r="F427" s="2850"/>
      <c r="G427" s="2850"/>
      <c r="H427" s="2850"/>
      <c r="I427" s="2850"/>
      <c r="J427" s="2850"/>
      <c r="K427" s="2851" t="s">
        <v>866</v>
      </c>
      <c r="L427" s="2851"/>
      <c r="M427" s="2851"/>
      <c r="N427" s="2851"/>
      <c r="O427" s="2851" t="s">
        <v>786</v>
      </c>
      <c r="P427" s="2851"/>
      <c r="Q427" s="2851"/>
      <c r="R427" s="2851"/>
      <c r="S427" s="2851"/>
      <c r="T427" s="2851"/>
      <c r="U427" s="2851" t="s">
        <v>786</v>
      </c>
      <c r="V427" s="2851"/>
      <c r="W427" s="2851"/>
      <c r="X427" s="2851"/>
      <c r="Y427" s="2851"/>
      <c r="Z427" s="2851"/>
      <c r="AA427" s="2852" t="s">
        <v>786</v>
      </c>
      <c r="AB427" s="2852"/>
      <c r="AC427" s="2852"/>
      <c r="AD427" s="2852"/>
      <c r="AE427" s="2852"/>
      <c r="AF427" s="2852"/>
      <c r="AG427" s="2279"/>
      <c r="AH427" s="2279"/>
      <c r="AI427" s="2279"/>
      <c r="AJ427" s="2279"/>
      <c r="AK427" s="2279"/>
      <c r="AL427" s="2279"/>
      <c r="AM427" s="2279"/>
    </row>
    <row r="428" spans="1:39" ht="14.25" customHeight="1" thickTop="1" thickBot="1" x14ac:dyDescent="0.25">
      <c r="A428" s="2850" t="s">
        <v>791</v>
      </c>
      <c r="B428" s="2850"/>
      <c r="C428" s="2850"/>
      <c r="D428" s="2850"/>
      <c r="E428" s="2850"/>
      <c r="F428" s="2850"/>
      <c r="G428" s="2850"/>
      <c r="H428" s="2850"/>
      <c r="I428" s="2850"/>
      <c r="J428" s="2850"/>
      <c r="K428" s="2851" t="s">
        <v>867</v>
      </c>
      <c r="L428" s="2851"/>
      <c r="M428" s="2851"/>
      <c r="N428" s="2851"/>
      <c r="O428" s="2851" t="s">
        <v>786</v>
      </c>
      <c r="P428" s="2851"/>
      <c r="Q428" s="2851"/>
      <c r="R428" s="2851"/>
      <c r="S428" s="2851"/>
      <c r="T428" s="2851"/>
      <c r="U428" s="2851" t="s">
        <v>786</v>
      </c>
      <c r="V428" s="2851"/>
      <c r="W428" s="2851"/>
      <c r="X428" s="2851"/>
      <c r="Y428" s="2851"/>
      <c r="Z428" s="2851"/>
      <c r="AA428" s="2852" t="s">
        <v>786</v>
      </c>
      <c r="AB428" s="2852"/>
      <c r="AC428" s="2852"/>
      <c r="AD428" s="2852"/>
      <c r="AE428" s="2852"/>
      <c r="AF428" s="2852"/>
      <c r="AG428" s="2279"/>
      <c r="AH428" s="2279"/>
      <c r="AI428" s="2279"/>
      <c r="AJ428" s="2279"/>
      <c r="AK428" s="2279"/>
      <c r="AL428" s="2279"/>
      <c r="AM428" s="2279"/>
    </row>
    <row r="429" spans="1:39" ht="14.25" customHeight="1" thickTop="1" thickBot="1" x14ac:dyDescent="0.25">
      <c r="A429" s="2850" t="s">
        <v>868</v>
      </c>
      <c r="B429" s="2850"/>
      <c r="C429" s="2850"/>
      <c r="D429" s="2850"/>
      <c r="E429" s="2850"/>
      <c r="F429" s="2850"/>
      <c r="G429" s="2850"/>
      <c r="H429" s="2850"/>
      <c r="I429" s="2850"/>
      <c r="J429" s="2850"/>
      <c r="K429" s="2851" t="s">
        <v>869</v>
      </c>
      <c r="L429" s="2851"/>
      <c r="M429" s="2851"/>
      <c r="N429" s="2851"/>
      <c r="O429" s="2851" t="s">
        <v>786</v>
      </c>
      <c r="P429" s="2851"/>
      <c r="Q429" s="2851"/>
      <c r="R429" s="2851"/>
      <c r="S429" s="2851"/>
      <c r="T429" s="2851"/>
      <c r="U429" s="2851" t="s">
        <v>786</v>
      </c>
      <c r="V429" s="2851"/>
      <c r="W429" s="2851"/>
      <c r="X429" s="2851"/>
      <c r="Y429" s="2851"/>
      <c r="Z429" s="2851"/>
      <c r="AA429" s="2852" t="s">
        <v>786</v>
      </c>
      <c r="AB429" s="2852"/>
      <c r="AC429" s="2852"/>
      <c r="AD429" s="2852"/>
      <c r="AE429" s="2852"/>
      <c r="AF429" s="2852"/>
      <c r="AG429" s="2279"/>
      <c r="AH429" s="2279"/>
      <c r="AI429" s="2279"/>
      <c r="AJ429" s="2279"/>
      <c r="AK429" s="2279"/>
      <c r="AL429" s="2279"/>
      <c r="AM429" s="2279"/>
    </row>
    <row r="430" spans="1:39" ht="14.25" customHeight="1" thickTop="1" thickBot="1" x14ac:dyDescent="0.25">
      <c r="A430" s="2850" t="s">
        <v>784</v>
      </c>
      <c r="B430" s="2850"/>
      <c r="C430" s="2850"/>
      <c r="D430" s="2850"/>
      <c r="E430" s="2850"/>
      <c r="F430" s="2850"/>
      <c r="G430" s="2850"/>
      <c r="H430" s="2850"/>
      <c r="I430" s="2850"/>
      <c r="J430" s="2850"/>
      <c r="K430" s="2851" t="s">
        <v>870</v>
      </c>
      <c r="L430" s="2851"/>
      <c r="M430" s="2851"/>
      <c r="N430" s="2851"/>
      <c r="O430" s="2851" t="s">
        <v>786</v>
      </c>
      <c r="P430" s="2851"/>
      <c r="Q430" s="2851"/>
      <c r="R430" s="2851"/>
      <c r="S430" s="2851"/>
      <c r="T430" s="2851"/>
      <c r="U430" s="2851" t="s">
        <v>786</v>
      </c>
      <c r="V430" s="2851"/>
      <c r="W430" s="2851"/>
      <c r="X430" s="2851"/>
      <c r="Y430" s="2851"/>
      <c r="Z430" s="2851"/>
      <c r="AA430" s="2852" t="s">
        <v>786</v>
      </c>
      <c r="AB430" s="2852"/>
      <c r="AC430" s="2852"/>
      <c r="AD430" s="2852"/>
      <c r="AE430" s="2852"/>
      <c r="AF430" s="2852"/>
      <c r="AG430" s="2279"/>
      <c r="AH430" s="2279"/>
      <c r="AI430" s="2279"/>
      <c r="AJ430" s="2279"/>
      <c r="AK430" s="2279"/>
      <c r="AL430" s="2279"/>
      <c r="AM430" s="2279"/>
    </row>
    <row r="431" spans="1:39" ht="14.25" customHeight="1" thickTop="1" thickBot="1" x14ac:dyDescent="0.25">
      <c r="A431" s="2850" t="s">
        <v>787</v>
      </c>
      <c r="B431" s="2850"/>
      <c r="C431" s="2850"/>
      <c r="D431" s="2850"/>
      <c r="E431" s="2850"/>
      <c r="F431" s="2850"/>
      <c r="G431" s="2850"/>
      <c r="H431" s="2850"/>
      <c r="I431" s="2850"/>
      <c r="J431" s="2850"/>
      <c r="K431" s="2851" t="s">
        <v>871</v>
      </c>
      <c r="L431" s="2851"/>
      <c r="M431" s="2851"/>
      <c r="N431" s="2851"/>
      <c r="O431" s="2851" t="s">
        <v>786</v>
      </c>
      <c r="P431" s="2851"/>
      <c r="Q431" s="2851"/>
      <c r="R431" s="2851"/>
      <c r="S431" s="2851"/>
      <c r="T431" s="2851"/>
      <c r="U431" s="2851" t="s">
        <v>786</v>
      </c>
      <c r="V431" s="2851"/>
      <c r="W431" s="2851"/>
      <c r="X431" s="2851"/>
      <c r="Y431" s="2851"/>
      <c r="Z431" s="2851"/>
      <c r="AA431" s="2852" t="s">
        <v>786</v>
      </c>
      <c r="AB431" s="2852"/>
      <c r="AC431" s="2852"/>
      <c r="AD431" s="2852"/>
      <c r="AE431" s="2852"/>
      <c r="AF431" s="2852"/>
      <c r="AG431" s="2279"/>
      <c r="AH431" s="2279"/>
      <c r="AI431" s="2279"/>
      <c r="AJ431" s="2279"/>
      <c r="AK431" s="2279"/>
      <c r="AL431" s="2279"/>
      <c r="AM431" s="2279"/>
    </row>
    <row r="432" spans="1:39" ht="14.25" customHeight="1" thickTop="1" thickBot="1" x14ac:dyDescent="0.25">
      <c r="A432" s="2850" t="s">
        <v>789</v>
      </c>
      <c r="B432" s="2850"/>
      <c r="C432" s="2850"/>
      <c r="D432" s="2850"/>
      <c r="E432" s="2850"/>
      <c r="F432" s="2850"/>
      <c r="G432" s="2850"/>
      <c r="H432" s="2850"/>
      <c r="I432" s="2850"/>
      <c r="J432" s="2850"/>
      <c r="K432" s="2851" t="s">
        <v>872</v>
      </c>
      <c r="L432" s="2851"/>
      <c r="M432" s="2851"/>
      <c r="N432" s="2851"/>
      <c r="O432" s="2851" t="s">
        <v>786</v>
      </c>
      <c r="P432" s="2851"/>
      <c r="Q432" s="2851"/>
      <c r="R432" s="2851"/>
      <c r="S432" s="2851"/>
      <c r="T432" s="2851"/>
      <c r="U432" s="2851" t="s">
        <v>786</v>
      </c>
      <c r="V432" s="2851"/>
      <c r="W432" s="2851"/>
      <c r="X432" s="2851"/>
      <c r="Y432" s="2851"/>
      <c r="Z432" s="2851"/>
      <c r="AA432" s="2852" t="s">
        <v>786</v>
      </c>
      <c r="AB432" s="2852"/>
      <c r="AC432" s="2852"/>
      <c r="AD432" s="2852"/>
      <c r="AE432" s="2852"/>
      <c r="AF432" s="2852"/>
      <c r="AG432" s="2279"/>
      <c r="AH432" s="2279"/>
      <c r="AI432" s="2279"/>
      <c r="AJ432" s="2279"/>
      <c r="AK432" s="2279"/>
      <c r="AL432" s="2279"/>
      <c r="AM432" s="2279"/>
    </row>
    <row r="433" spans="1:39" ht="14.25" customHeight="1" thickTop="1" thickBot="1" x14ac:dyDescent="0.25">
      <c r="A433" s="2850" t="s">
        <v>791</v>
      </c>
      <c r="B433" s="2850"/>
      <c r="C433" s="2850"/>
      <c r="D433" s="2850"/>
      <c r="E433" s="2850"/>
      <c r="F433" s="2850"/>
      <c r="G433" s="2850"/>
      <c r="H433" s="2850"/>
      <c r="I433" s="2850"/>
      <c r="J433" s="2850"/>
      <c r="K433" s="2851" t="s">
        <v>873</v>
      </c>
      <c r="L433" s="2851"/>
      <c r="M433" s="2851"/>
      <c r="N433" s="2851"/>
      <c r="O433" s="2851" t="s">
        <v>786</v>
      </c>
      <c r="P433" s="2851"/>
      <c r="Q433" s="2851"/>
      <c r="R433" s="2851"/>
      <c r="S433" s="2851"/>
      <c r="T433" s="2851"/>
      <c r="U433" s="2851" t="s">
        <v>786</v>
      </c>
      <c r="V433" s="2851"/>
      <c r="W433" s="2851"/>
      <c r="X433" s="2851"/>
      <c r="Y433" s="2851"/>
      <c r="Z433" s="2851"/>
      <c r="AA433" s="2852" t="s">
        <v>786</v>
      </c>
      <c r="AB433" s="2852"/>
      <c r="AC433" s="2852"/>
      <c r="AD433" s="2852"/>
      <c r="AE433" s="2852"/>
      <c r="AF433" s="2852"/>
      <c r="AG433" s="2279"/>
      <c r="AH433" s="2279"/>
      <c r="AI433" s="2279"/>
      <c r="AJ433" s="2279"/>
      <c r="AK433" s="2279"/>
      <c r="AL433" s="2279"/>
      <c r="AM433" s="2279"/>
    </row>
    <row r="434" spans="1:39" ht="14.25" customHeight="1" thickTop="1" thickBot="1" x14ac:dyDescent="0.25">
      <c r="A434" s="2850" t="s">
        <v>874</v>
      </c>
      <c r="B434" s="2850"/>
      <c r="C434" s="2850"/>
      <c r="D434" s="2850"/>
      <c r="E434" s="2850"/>
      <c r="F434" s="2850"/>
      <c r="G434" s="2850"/>
      <c r="H434" s="2850"/>
      <c r="I434" s="2850"/>
      <c r="J434" s="2850"/>
      <c r="K434" s="2851" t="s">
        <v>875</v>
      </c>
      <c r="L434" s="2851"/>
      <c r="M434" s="2851"/>
      <c r="N434" s="2851"/>
      <c r="O434" s="2851" t="s">
        <v>786</v>
      </c>
      <c r="P434" s="2851"/>
      <c r="Q434" s="2851"/>
      <c r="R434" s="2851"/>
      <c r="S434" s="2851"/>
      <c r="T434" s="2851"/>
      <c r="U434" s="2851" t="s">
        <v>786</v>
      </c>
      <c r="V434" s="2851"/>
      <c r="W434" s="2851"/>
      <c r="X434" s="2851"/>
      <c r="Y434" s="2851"/>
      <c r="Z434" s="2851"/>
      <c r="AA434" s="2852" t="s">
        <v>786</v>
      </c>
      <c r="AB434" s="2852"/>
      <c r="AC434" s="2852"/>
      <c r="AD434" s="2852"/>
      <c r="AE434" s="2852"/>
      <c r="AF434" s="2852"/>
      <c r="AG434" s="2279"/>
      <c r="AH434" s="2279"/>
      <c r="AI434" s="2279"/>
      <c r="AJ434" s="2279"/>
      <c r="AK434" s="2279"/>
      <c r="AL434" s="2279"/>
      <c r="AM434" s="2279"/>
    </row>
    <row r="435" spans="1:39" ht="14.25" customHeight="1" thickTop="1" thickBot="1" x14ac:dyDescent="0.25">
      <c r="A435" s="2850" t="s">
        <v>876</v>
      </c>
      <c r="B435" s="2850"/>
      <c r="C435" s="2850"/>
      <c r="D435" s="2850"/>
      <c r="E435" s="2850"/>
      <c r="F435" s="2850"/>
      <c r="G435" s="2850"/>
      <c r="H435" s="2850"/>
      <c r="I435" s="2850"/>
      <c r="J435" s="2850"/>
      <c r="K435" s="2851" t="s">
        <v>877</v>
      </c>
      <c r="L435" s="2851"/>
      <c r="M435" s="2851"/>
      <c r="N435" s="2851"/>
      <c r="O435" s="2851" t="s">
        <v>786</v>
      </c>
      <c r="P435" s="2851"/>
      <c r="Q435" s="2851"/>
      <c r="R435" s="2851"/>
      <c r="S435" s="2851"/>
      <c r="T435" s="2851"/>
      <c r="U435" s="2851" t="s">
        <v>786</v>
      </c>
      <c r="V435" s="2851"/>
      <c r="W435" s="2851"/>
      <c r="X435" s="2851"/>
      <c r="Y435" s="2851"/>
      <c r="Z435" s="2851"/>
      <c r="AA435" s="2852" t="s">
        <v>786</v>
      </c>
      <c r="AB435" s="2852"/>
      <c r="AC435" s="2852"/>
      <c r="AD435" s="2852"/>
      <c r="AE435" s="2852"/>
      <c r="AF435" s="2852"/>
      <c r="AG435" s="2279"/>
      <c r="AH435" s="2279"/>
      <c r="AI435" s="2279"/>
      <c r="AJ435" s="2279"/>
      <c r="AK435" s="2279"/>
      <c r="AL435" s="2279"/>
      <c r="AM435" s="2279"/>
    </row>
    <row r="436" spans="1:39" ht="14.25" customHeight="1" thickTop="1" thickBot="1" x14ac:dyDescent="0.25">
      <c r="A436" s="2850" t="s">
        <v>878</v>
      </c>
      <c r="B436" s="2850"/>
      <c r="C436" s="2850"/>
      <c r="D436" s="2850"/>
      <c r="E436" s="2850"/>
      <c r="F436" s="2850"/>
      <c r="G436" s="2850"/>
      <c r="H436" s="2850"/>
      <c r="I436" s="2850"/>
      <c r="J436" s="2850"/>
      <c r="K436" s="2851" t="s">
        <v>879</v>
      </c>
      <c r="L436" s="2851"/>
      <c r="M436" s="2851"/>
      <c r="N436" s="2851"/>
      <c r="O436" s="2851" t="s">
        <v>786</v>
      </c>
      <c r="P436" s="2851"/>
      <c r="Q436" s="2851"/>
      <c r="R436" s="2851"/>
      <c r="S436" s="2851"/>
      <c r="T436" s="2851"/>
      <c r="U436" s="2851" t="s">
        <v>786</v>
      </c>
      <c r="V436" s="2851"/>
      <c r="W436" s="2851"/>
      <c r="X436" s="2851"/>
      <c r="Y436" s="2851"/>
      <c r="Z436" s="2851"/>
      <c r="AA436" s="2852" t="s">
        <v>786</v>
      </c>
      <c r="AB436" s="2852"/>
      <c r="AC436" s="2852"/>
      <c r="AD436" s="2852"/>
      <c r="AE436" s="2852"/>
      <c r="AF436" s="2852"/>
      <c r="AG436" s="2279"/>
      <c r="AH436" s="2279"/>
      <c r="AI436" s="2279"/>
      <c r="AJ436" s="2279"/>
      <c r="AK436" s="2279"/>
      <c r="AL436" s="2279"/>
      <c r="AM436" s="2279"/>
    </row>
    <row r="437" spans="1:39" ht="14.25" customHeight="1" thickTop="1" thickBot="1" x14ac:dyDescent="0.25">
      <c r="A437" s="2850" t="s">
        <v>880</v>
      </c>
      <c r="B437" s="2850"/>
      <c r="C437" s="2850"/>
      <c r="D437" s="2850"/>
      <c r="E437" s="2850"/>
      <c r="F437" s="2850"/>
      <c r="G437" s="2850"/>
      <c r="H437" s="2850"/>
      <c r="I437" s="2850"/>
      <c r="J437" s="2850"/>
      <c r="K437" s="2851" t="s">
        <v>881</v>
      </c>
      <c r="L437" s="2851"/>
      <c r="M437" s="2851"/>
      <c r="N437" s="2851"/>
      <c r="O437" s="2851" t="s">
        <v>1000</v>
      </c>
      <c r="P437" s="2851"/>
      <c r="Q437" s="2851"/>
      <c r="R437" s="2851"/>
      <c r="S437" s="2851"/>
      <c r="T437" s="2851"/>
      <c r="U437" s="2851" t="s">
        <v>1286</v>
      </c>
      <c r="V437" s="2851"/>
      <c r="W437" s="2851"/>
      <c r="X437" s="2851"/>
      <c r="Y437" s="2851"/>
      <c r="Z437" s="2851"/>
      <c r="AA437" s="2852" t="s">
        <v>1287</v>
      </c>
      <c r="AB437" s="2852"/>
      <c r="AC437" s="2852"/>
      <c r="AD437" s="2852"/>
      <c r="AE437" s="2852"/>
      <c r="AF437" s="2852"/>
      <c r="AG437" s="2279"/>
      <c r="AH437" s="2279"/>
      <c r="AI437" s="2279"/>
      <c r="AJ437" s="2279"/>
      <c r="AK437" s="2279"/>
      <c r="AL437" s="2279"/>
      <c r="AM437" s="2279"/>
    </row>
    <row r="438" spans="1:39" ht="14.25" customHeight="1" thickTop="1" thickBot="1" x14ac:dyDescent="0.25">
      <c r="A438" s="2850" t="s">
        <v>883</v>
      </c>
      <c r="B438" s="2850"/>
      <c r="C438" s="2850"/>
      <c r="D438" s="2850"/>
      <c r="E438" s="2850"/>
      <c r="F438" s="2850"/>
      <c r="G438" s="2850"/>
      <c r="H438" s="2850"/>
      <c r="I438" s="2850"/>
      <c r="J438" s="2850"/>
      <c r="K438" s="2851" t="s">
        <v>884</v>
      </c>
      <c r="L438" s="2851"/>
      <c r="M438" s="2851"/>
      <c r="N438" s="2851"/>
      <c r="O438" s="2851" t="s">
        <v>786</v>
      </c>
      <c r="P438" s="2851"/>
      <c r="Q438" s="2851"/>
      <c r="R438" s="2851"/>
      <c r="S438" s="2851"/>
      <c r="T438" s="2851"/>
      <c r="U438" s="2851" t="s">
        <v>786</v>
      </c>
      <c r="V438" s="2851"/>
      <c r="W438" s="2851"/>
      <c r="X438" s="2851"/>
      <c r="Y438" s="2851"/>
      <c r="Z438" s="2851"/>
      <c r="AA438" s="2852" t="s">
        <v>786</v>
      </c>
      <c r="AB438" s="2852"/>
      <c r="AC438" s="2852"/>
      <c r="AD438" s="2852"/>
      <c r="AE438" s="2852"/>
      <c r="AF438" s="2852"/>
      <c r="AG438" s="2279"/>
      <c r="AH438" s="2279"/>
      <c r="AI438" s="2279"/>
      <c r="AJ438" s="2279"/>
      <c r="AK438" s="2279"/>
      <c r="AL438" s="2279"/>
      <c r="AM438" s="2279"/>
    </row>
    <row r="439" spans="1:39" ht="14.25" customHeight="1" thickTop="1" thickBot="1" x14ac:dyDescent="0.25">
      <c r="A439" s="2850" t="s">
        <v>885</v>
      </c>
      <c r="B439" s="2850"/>
      <c r="C439" s="2850"/>
      <c r="D439" s="2850"/>
      <c r="E439" s="2850"/>
      <c r="F439" s="2850"/>
      <c r="G439" s="2850"/>
      <c r="H439" s="2850"/>
      <c r="I439" s="2850"/>
      <c r="J439" s="2850"/>
      <c r="K439" s="2851" t="s">
        <v>886</v>
      </c>
      <c r="L439" s="2851"/>
      <c r="M439" s="2851"/>
      <c r="N439" s="2851"/>
      <c r="O439" s="2851" t="s">
        <v>1001</v>
      </c>
      <c r="P439" s="2851"/>
      <c r="Q439" s="2851"/>
      <c r="R439" s="2851"/>
      <c r="S439" s="2851"/>
      <c r="T439" s="2851"/>
      <c r="U439" s="2851" t="s">
        <v>1288</v>
      </c>
      <c r="V439" s="2851"/>
      <c r="W439" s="2851"/>
      <c r="X439" s="2851"/>
      <c r="Y439" s="2851"/>
      <c r="Z439" s="2851"/>
      <c r="AA439" s="2852" t="s">
        <v>1289</v>
      </c>
      <c r="AB439" s="2852"/>
      <c r="AC439" s="2852"/>
      <c r="AD439" s="2852"/>
      <c r="AE439" s="2852"/>
      <c r="AF439" s="2852"/>
      <c r="AG439" s="2279"/>
      <c r="AH439" s="2279"/>
      <c r="AI439" s="2279"/>
      <c r="AJ439" s="2279"/>
      <c r="AK439" s="2279"/>
      <c r="AL439" s="2279"/>
      <c r="AM439" s="2279"/>
    </row>
    <row r="440" spans="1:39" ht="14.25" customHeight="1" thickTop="1" thickBot="1" x14ac:dyDescent="0.25">
      <c r="A440" s="2850" t="s">
        <v>888</v>
      </c>
      <c r="B440" s="2850"/>
      <c r="C440" s="2850"/>
      <c r="D440" s="2850"/>
      <c r="E440" s="2850"/>
      <c r="F440" s="2850"/>
      <c r="G440" s="2850"/>
      <c r="H440" s="2850"/>
      <c r="I440" s="2850"/>
      <c r="J440" s="2850"/>
      <c r="K440" s="2851" t="s">
        <v>889</v>
      </c>
      <c r="L440" s="2851"/>
      <c r="M440" s="2851"/>
      <c r="N440" s="2851"/>
      <c r="O440" s="2851" t="s">
        <v>1002</v>
      </c>
      <c r="P440" s="2851"/>
      <c r="Q440" s="2851"/>
      <c r="R440" s="2851"/>
      <c r="S440" s="2851"/>
      <c r="T440" s="2851"/>
      <c r="U440" s="2851" t="s">
        <v>1290</v>
      </c>
      <c r="V440" s="2851"/>
      <c r="W440" s="2851"/>
      <c r="X440" s="2851"/>
      <c r="Y440" s="2851"/>
      <c r="Z440" s="2851"/>
      <c r="AA440" s="2852" t="s">
        <v>1291</v>
      </c>
      <c r="AB440" s="2852"/>
      <c r="AC440" s="2852"/>
      <c r="AD440" s="2852"/>
      <c r="AE440" s="2852"/>
      <c r="AF440" s="2852"/>
      <c r="AG440" s="2279"/>
      <c r="AH440" s="2279"/>
      <c r="AI440" s="2279"/>
      <c r="AJ440" s="2279"/>
      <c r="AK440" s="2279"/>
      <c r="AL440" s="2279"/>
      <c r="AM440" s="2279"/>
    </row>
    <row r="441" spans="1:39" ht="14.25" customHeight="1" thickTop="1" thickBot="1" x14ac:dyDescent="0.25">
      <c r="A441" s="2850" t="s">
        <v>891</v>
      </c>
      <c r="B441" s="2850"/>
      <c r="C441" s="2850"/>
      <c r="D441" s="2850"/>
      <c r="E441" s="2850"/>
      <c r="F441" s="2850"/>
      <c r="G441" s="2850"/>
      <c r="H441" s="2850"/>
      <c r="I441" s="2850"/>
      <c r="J441" s="2850"/>
      <c r="K441" s="2851" t="s">
        <v>892</v>
      </c>
      <c r="L441" s="2851"/>
      <c r="M441" s="2851"/>
      <c r="N441" s="2851"/>
      <c r="O441" s="2851" t="s">
        <v>786</v>
      </c>
      <c r="P441" s="2851"/>
      <c r="Q441" s="2851"/>
      <c r="R441" s="2851"/>
      <c r="S441" s="2851"/>
      <c r="T441" s="2851"/>
      <c r="U441" s="2851" t="s">
        <v>786</v>
      </c>
      <c r="V441" s="2851"/>
      <c r="W441" s="2851"/>
      <c r="X441" s="2851"/>
      <c r="Y441" s="2851"/>
      <c r="Z441" s="2851"/>
      <c r="AA441" s="2852" t="s">
        <v>786</v>
      </c>
      <c r="AB441" s="2852"/>
      <c r="AC441" s="2852"/>
      <c r="AD441" s="2852"/>
      <c r="AE441" s="2852"/>
      <c r="AF441" s="2852"/>
      <c r="AG441" s="2279"/>
      <c r="AH441" s="2279"/>
      <c r="AI441" s="2279"/>
      <c r="AJ441" s="2279"/>
      <c r="AK441" s="2279"/>
      <c r="AL441" s="2279"/>
      <c r="AM441" s="2279"/>
    </row>
    <row r="442" spans="1:39" ht="14.25" customHeight="1" thickTop="1" thickBot="1" x14ac:dyDescent="0.25">
      <c r="A442" s="2850" t="s">
        <v>893</v>
      </c>
      <c r="B442" s="2850"/>
      <c r="C442" s="2850"/>
      <c r="D442" s="2850"/>
      <c r="E442" s="2850"/>
      <c r="F442" s="2850"/>
      <c r="G442" s="2850"/>
      <c r="H442" s="2850"/>
      <c r="I442" s="2850"/>
      <c r="J442" s="2850"/>
      <c r="K442" s="2851" t="s">
        <v>894</v>
      </c>
      <c r="L442" s="2851"/>
      <c r="M442" s="2851"/>
      <c r="N442" s="2851"/>
      <c r="O442" s="2851" t="s">
        <v>1003</v>
      </c>
      <c r="P442" s="2851"/>
      <c r="Q442" s="2851"/>
      <c r="R442" s="2851"/>
      <c r="S442" s="2851"/>
      <c r="T442" s="2851"/>
      <c r="U442" s="2851" t="s">
        <v>1292</v>
      </c>
      <c r="V442" s="2851"/>
      <c r="W442" s="2851"/>
      <c r="X442" s="2851"/>
      <c r="Y442" s="2851"/>
      <c r="Z442" s="2851"/>
      <c r="AA442" s="2852" t="s">
        <v>1293</v>
      </c>
      <c r="AB442" s="2852"/>
      <c r="AC442" s="2852"/>
      <c r="AD442" s="2852"/>
      <c r="AE442" s="2852"/>
      <c r="AF442" s="2852"/>
      <c r="AG442" s="2279"/>
      <c r="AH442" s="2279"/>
      <c r="AI442" s="2279"/>
      <c r="AJ442" s="2279"/>
      <c r="AK442" s="2279"/>
      <c r="AL442" s="2279"/>
      <c r="AM442" s="2279"/>
    </row>
    <row r="443" spans="1:39" ht="14.25" customHeight="1" thickTop="1" thickBot="1" x14ac:dyDescent="0.25">
      <c r="A443" s="2850" t="s">
        <v>896</v>
      </c>
      <c r="B443" s="2850"/>
      <c r="C443" s="2850"/>
      <c r="D443" s="2850"/>
      <c r="E443" s="2850"/>
      <c r="F443" s="2850"/>
      <c r="G443" s="2850"/>
      <c r="H443" s="2850"/>
      <c r="I443" s="2850"/>
      <c r="J443" s="2850"/>
      <c r="K443" s="2851" t="s">
        <v>897</v>
      </c>
      <c r="L443" s="2851"/>
      <c r="M443" s="2851"/>
      <c r="N443" s="2851"/>
      <c r="O443" s="2851" t="s">
        <v>1003</v>
      </c>
      <c r="P443" s="2851"/>
      <c r="Q443" s="2851"/>
      <c r="R443" s="2851"/>
      <c r="S443" s="2851"/>
      <c r="T443" s="2851"/>
      <c r="U443" s="2851" t="s">
        <v>1294</v>
      </c>
      <c r="V443" s="2851"/>
      <c r="W443" s="2851"/>
      <c r="X443" s="2851"/>
      <c r="Y443" s="2851"/>
      <c r="Z443" s="2851"/>
      <c r="AA443" s="2852" t="s">
        <v>1295</v>
      </c>
      <c r="AB443" s="2852"/>
      <c r="AC443" s="2852"/>
      <c r="AD443" s="2852"/>
      <c r="AE443" s="2852"/>
      <c r="AF443" s="2852"/>
      <c r="AG443" s="2279"/>
      <c r="AH443" s="2279"/>
      <c r="AI443" s="2279"/>
      <c r="AJ443" s="2279"/>
      <c r="AK443" s="2279"/>
      <c r="AL443" s="2279"/>
      <c r="AM443" s="2279"/>
    </row>
    <row r="444" spans="1:39" ht="14.25" customHeight="1" thickTop="1" thickBot="1" x14ac:dyDescent="0.25">
      <c r="A444" s="2850" t="s">
        <v>898</v>
      </c>
      <c r="B444" s="2850"/>
      <c r="C444" s="2850"/>
      <c r="D444" s="2850"/>
      <c r="E444" s="2850"/>
      <c r="F444" s="2850"/>
      <c r="G444" s="2850"/>
      <c r="H444" s="2850"/>
      <c r="I444" s="2850"/>
      <c r="J444" s="2850"/>
      <c r="K444" s="2851" t="s">
        <v>899</v>
      </c>
      <c r="L444" s="2851"/>
      <c r="M444" s="2851"/>
      <c r="N444" s="2851"/>
      <c r="O444" s="2851" t="s">
        <v>786</v>
      </c>
      <c r="P444" s="2851"/>
      <c r="Q444" s="2851"/>
      <c r="R444" s="2851"/>
      <c r="S444" s="2851"/>
      <c r="T444" s="2851"/>
      <c r="U444" s="2851" t="s">
        <v>786</v>
      </c>
      <c r="V444" s="2851"/>
      <c r="W444" s="2851"/>
      <c r="X444" s="2851"/>
      <c r="Y444" s="2851"/>
      <c r="Z444" s="2851"/>
      <c r="AA444" s="2852" t="s">
        <v>786</v>
      </c>
      <c r="AB444" s="2852"/>
      <c r="AC444" s="2852"/>
      <c r="AD444" s="2852"/>
      <c r="AE444" s="2852"/>
      <c r="AF444" s="2852"/>
      <c r="AG444" s="2279"/>
      <c r="AH444" s="2279"/>
      <c r="AI444" s="2279"/>
      <c r="AJ444" s="2279"/>
      <c r="AK444" s="2279"/>
      <c r="AL444" s="2279"/>
      <c r="AM444" s="2279"/>
    </row>
    <row r="445" spans="1:39" ht="14.25" customHeight="1" thickTop="1" thickBot="1" x14ac:dyDescent="0.25">
      <c r="A445" s="2850" t="s">
        <v>900</v>
      </c>
      <c r="B445" s="2850"/>
      <c r="C445" s="2850"/>
      <c r="D445" s="2850"/>
      <c r="E445" s="2850"/>
      <c r="F445" s="2850"/>
      <c r="G445" s="2850"/>
      <c r="H445" s="2850"/>
      <c r="I445" s="2850"/>
      <c r="J445" s="2850"/>
      <c r="K445" s="2851" t="s">
        <v>901</v>
      </c>
      <c r="L445" s="2851"/>
      <c r="M445" s="2851"/>
      <c r="N445" s="2851"/>
      <c r="O445" s="2851" t="s">
        <v>786</v>
      </c>
      <c r="P445" s="2851"/>
      <c r="Q445" s="2851"/>
      <c r="R445" s="2851"/>
      <c r="S445" s="2851"/>
      <c r="T445" s="2851"/>
      <c r="U445" s="2851" t="s">
        <v>1296</v>
      </c>
      <c r="V445" s="2851"/>
      <c r="W445" s="2851"/>
      <c r="X445" s="2851"/>
      <c r="Y445" s="2851"/>
      <c r="Z445" s="2851"/>
      <c r="AA445" s="2852" t="s">
        <v>786</v>
      </c>
      <c r="AB445" s="2852"/>
      <c r="AC445" s="2852"/>
      <c r="AD445" s="2852"/>
      <c r="AE445" s="2852"/>
      <c r="AF445" s="2852"/>
      <c r="AG445" s="2279"/>
      <c r="AH445" s="2279"/>
      <c r="AI445" s="2279"/>
      <c r="AJ445" s="2279"/>
      <c r="AK445" s="2279"/>
      <c r="AL445" s="2279"/>
      <c r="AM445" s="2279"/>
    </row>
    <row r="446" spans="1:39" ht="14.25" customHeight="1" thickTop="1" thickBot="1" x14ac:dyDescent="0.25">
      <c r="A446" s="2850" t="s">
        <v>902</v>
      </c>
      <c r="B446" s="2850"/>
      <c r="C446" s="2850"/>
      <c r="D446" s="2850"/>
      <c r="E446" s="2850"/>
      <c r="F446" s="2850"/>
      <c r="G446" s="2850"/>
      <c r="H446" s="2850"/>
      <c r="I446" s="2850"/>
      <c r="J446" s="2850"/>
      <c r="K446" s="2851" t="s">
        <v>903</v>
      </c>
      <c r="L446" s="2851"/>
      <c r="M446" s="2851"/>
      <c r="N446" s="2851"/>
      <c r="O446" s="2851" t="s">
        <v>1004</v>
      </c>
      <c r="P446" s="2851"/>
      <c r="Q446" s="2851"/>
      <c r="R446" s="2851"/>
      <c r="S446" s="2851"/>
      <c r="T446" s="2851"/>
      <c r="U446" s="2851" t="s">
        <v>1297</v>
      </c>
      <c r="V446" s="2851"/>
      <c r="W446" s="2851"/>
      <c r="X446" s="2851"/>
      <c r="Y446" s="2851"/>
      <c r="Z446" s="2851"/>
      <c r="AA446" s="2852" t="s">
        <v>1298</v>
      </c>
      <c r="AB446" s="2852"/>
      <c r="AC446" s="2852"/>
      <c r="AD446" s="2852"/>
      <c r="AE446" s="2852"/>
      <c r="AF446" s="2852"/>
      <c r="AG446" s="2279"/>
      <c r="AH446" s="2279"/>
      <c r="AI446" s="2279"/>
      <c r="AJ446" s="2279"/>
      <c r="AK446" s="2279"/>
      <c r="AL446" s="2279"/>
      <c r="AM446" s="2279"/>
    </row>
    <row r="447" spans="1:39" ht="14.25" customHeight="1" thickTop="1" thickBot="1" x14ac:dyDescent="0.25">
      <c r="A447" s="2850" t="s">
        <v>905</v>
      </c>
      <c r="B447" s="2850"/>
      <c r="C447" s="2850"/>
      <c r="D447" s="2850"/>
      <c r="E447" s="2850"/>
      <c r="F447" s="2850"/>
      <c r="G447" s="2850"/>
      <c r="H447" s="2850"/>
      <c r="I447" s="2850"/>
      <c r="J447" s="2850"/>
      <c r="K447" s="2851" t="s">
        <v>906</v>
      </c>
      <c r="L447" s="2851"/>
      <c r="M447" s="2851"/>
      <c r="N447" s="2851"/>
      <c r="O447" s="2851" t="s">
        <v>1005</v>
      </c>
      <c r="P447" s="2851"/>
      <c r="Q447" s="2851"/>
      <c r="R447" s="2851"/>
      <c r="S447" s="2851"/>
      <c r="T447" s="2851"/>
      <c r="U447" s="2851" t="s">
        <v>1299</v>
      </c>
      <c r="V447" s="2851"/>
      <c r="W447" s="2851"/>
      <c r="X447" s="2851"/>
      <c r="Y447" s="2851"/>
      <c r="Z447" s="2851"/>
      <c r="AA447" s="2852" t="s">
        <v>1300</v>
      </c>
      <c r="AB447" s="2852"/>
      <c r="AC447" s="2852"/>
      <c r="AD447" s="2852"/>
      <c r="AE447" s="2852"/>
      <c r="AF447" s="2852"/>
      <c r="AG447" s="2279"/>
      <c r="AH447" s="2279"/>
      <c r="AI447" s="2279"/>
      <c r="AJ447" s="2279"/>
      <c r="AK447" s="2279"/>
      <c r="AL447" s="2279"/>
      <c r="AM447" s="2279"/>
    </row>
    <row r="448" spans="1:39" ht="14.25" customHeight="1" thickTop="1" thickBot="1" x14ac:dyDescent="0.25">
      <c r="A448" s="2850" t="s">
        <v>907</v>
      </c>
      <c r="B448" s="2850"/>
      <c r="C448" s="2850"/>
      <c r="D448" s="2850"/>
      <c r="E448" s="2850"/>
      <c r="F448" s="2850"/>
      <c r="G448" s="2850"/>
      <c r="H448" s="2850"/>
      <c r="I448" s="2850"/>
      <c r="J448" s="2850"/>
      <c r="K448" s="2851" t="s">
        <v>908</v>
      </c>
      <c r="L448" s="2851"/>
      <c r="M448" s="2851"/>
      <c r="N448" s="2851"/>
      <c r="O448" s="2851" t="s">
        <v>1006</v>
      </c>
      <c r="P448" s="2851"/>
      <c r="Q448" s="2851"/>
      <c r="R448" s="2851"/>
      <c r="S448" s="2851"/>
      <c r="T448" s="2851"/>
      <c r="U448" s="2851" t="s">
        <v>1301</v>
      </c>
      <c r="V448" s="2851"/>
      <c r="W448" s="2851"/>
      <c r="X448" s="2851"/>
      <c r="Y448" s="2851"/>
      <c r="Z448" s="2851"/>
      <c r="AA448" s="2852" t="s">
        <v>1302</v>
      </c>
      <c r="AB448" s="2852"/>
      <c r="AC448" s="2852"/>
      <c r="AD448" s="2852"/>
      <c r="AE448" s="2852"/>
      <c r="AF448" s="2852"/>
      <c r="AG448" s="2279"/>
      <c r="AH448" s="2279"/>
      <c r="AI448" s="2279"/>
      <c r="AJ448" s="2279"/>
      <c r="AK448" s="2279"/>
      <c r="AL448" s="2279"/>
      <c r="AM448" s="2279"/>
    </row>
    <row r="449" spans="1:39" ht="14.25" thickTop="1" thickBot="1" x14ac:dyDescent="0.25">
      <c r="A449" s="2850" t="s">
        <v>303</v>
      </c>
      <c r="B449" s="2850"/>
      <c r="C449" s="2850"/>
      <c r="D449" s="2850"/>
      <c r="E449" s="2850"/>
      <c r="F449" s="2850"/>
      <c r="G449" s="2850"/>
      <c r="H449" s="2850"/>
      <c r="I449" s="2850"/>
      <c r="J449" s="2850"/>
      <c r="K449" s="2851" t="s">
        <v>303</v>
      </c>
      <c r="L449" s="2851"/>
      <c r="M449" s="2851"/>
      <c r="N449" s="2851"/>
      <c r="O449" s="2851" t="s">
        <v>303</v>
      </c>
      <c r="P449" s="2851"/>
      <c r="Q449" s="2851"/>
      <c r="R449" s="2851"/>
      <c r="S449" s="2851"/>
      <c r="T449" s="2851"/>
      <c r="U449" s="2851" t="s">
        <v>303</v>
      </c>
      <c r="V449" s="2851"/>
      <c r="W449" s="2851"/>
      <c r="X449" s="2851"/>
      <c r="Y449" s="2851"/>
      <c r="Z449" s="2851"/>
      <c r="AA449" s="2852" t="s">
        <v>303</v>
      </c>
      <c r="AB449" s="2852"/>
      <c r="AC449" s="2852"/>
      <c r="AD449" s="2852"/>
      <c r="AE449" s="2852"/>
      <c r="AF449" s="2852"/>
      <c r="AG449" s="2279"/>
      <c r="AH449" s="2279"/>
      <c r="AI449" s="2279"/>
      <c r="AJ449" s="2279"/>
      <c r="AK449" s="2279"/>
      <c r="AL449" s="2279"/>
      <c r="AM449" s="2279"/>
    </row>
    <row r="450" spans="1:39" ht="14.25" customHeight="1" thickTop="1" thickBot="1" x14ac:dyDescent="0.25">
      <c r="A450" s="2850" t="s">
        <v>910</v>
      </c>
      <c r="B450" s="2850"/>
      <c r="C450" s="2850"/>
      <c r="D450" s="2850"/>
      <c r="E450" s="2850"/>
      <c r="F450" s="2850"/>
      <c r="G450" s="2850"/>
      <c r="H450" s="2850"/>
      <c r="I450" s="2850"/>
      <c r="J450" s="2850"/>
      <c r="K450" s="2851" t="s">
        <v>303</v>
      </c>
      <c r="L450" s="2851"/>
      <c r="M450" s="2851"/>
      <c r="N450" s="2851"/>
      <c r="O450" s="2851" t="s">
        <v>303</v>
      </c>
      <c r="P450" s="2851"/>
      <c r="Q450" s="2851"/>
      <c r="R450" s="2851"/>
      <c r="S450" s="2851"/>
      <c r="T450" s="2851"/>
      <c r="U450" s="2851" t="s">
        <v>303</v>
      </c>
      <c r="V450" s="2851"/>
      <c r="W450" s="2851"/>
      <c r="X450" s="2851"/>
      <c r="Y450" s="2851"/>
      <c r="Z450" s="2851"/>
      <c r="AA450" s="2852" t="s">
        <v>303</v>
      </c>
      <c r="AB450" s="2852"/>
      <c r="AC450" s="2852"/>
      <c r="AD450" s="2852"/>
      <c r="AE450" s="2852"/>
      <c r="AF450" s="2852"/>
      <c r="AG450" s="2279"/>
      <c r="AH450" s="2279"/>
      <c r="AI450" s="2279"/>
      <c r="AJ450" s="2279"/>
      <c r="AK450" s="2279"/>
      <c r="AL450" s="2279"/>
      <c r="AM450" s="2279"/>
    </row>
    <row r="451" spans="1:39" ht="14.25" customHeight="1" thickTop="1" thickBot="1" x14ac:dyDescent="0.25">
      <c r="A451" s="2850" t="s">
        <v>911</v>
      </c>
      <c r="B451" s="2850"/>
      <c r="C451" s="2850"/>
      <c r="D451" s="2850"/>
      <c r="E451" s="2850"/>
      <c r="F451" s="2850"/>
      <c r="G451" s="2850"/>
      <c r="H451" s="2850"/>
      <c r="I451" s="2850"/>
      <c r="J451" s="2850"/>
      <c r="K451" s="2851" t="s">
        <v>912</v>
      </c>
      <c r="L451" s="2851"/>
      <c r="M451" s="2851"/>
      <c r="N451" s="2851"/>
      <c r="O451" s="2851" t="s">
        <v>1008</v>
      </c>
      <c r="P451" s="2851"/>
      <c r="Q451" s="2851"/>
      <c r="R451" s="2851"/>
      <c r="S451" s="2851"/>
      <c r="T451" s="2851"/>
      <c r="U451" s="2851" t="s">
        <v>1303</v>
      </c>
      <c r="V451" s="2851"/>
      <c r="W451" s="2851"/>
      <c r="X451" s="2851"/>
      <c r="Y451" s="2851"/>
      <c r="Z451" s="2851"/>
      <c r="AA451" s="2852" t="s">
        <v>1304</v>
      </c>
      <c r="AB451" s="2852"/>
      <c r="AC451" s="2852"/>
      <c r="AD451" s="2852"/>
      <c r="AE451" s="2852"/>
      <c r="AF451" s="2852"/>
      <c r="AG451" s="2279"/>
      <c r="AH451" s="2279"/>
      <c r="AI451" s="2279"/>
      <c r="AJ451" s="2279"/>
      <c r="AK451" s="2279"/>
      <c r="AL451" s="2279"/>
      <c r="AM451" s="2279"/>
    </row>
    <row r="452" spans="1:39" ht="14.25" customHeight="1" thickTop="1" thickBot="1" x14ac:dyDescent="0.25">
      <c r="A452" s="2850" t="s">
        <v>914</v>
      </c>
      <c r="B452" s="2850"/>
      <c r="C452" s="2850"/>
      <c r="D452" s="2850"/>
      <c r="E452" s="2850"/>
      <c r="F452" s="2850"/>
      <c r="G452" s="2850"/>
      <c r="H452" s="2850"/>
      <c r="I452" s="2850"/>
      <c r="J452" s="2850"/>
      <c r="K452" s="2851" t="s">
        <v>915</v>
      </c>
      <c r="L452" s="2851"/>
      <c r="M452" s="2851"/>
      <c r="N452" s="2851"/>
      <c r="O452" s="2851" t="s">
        <v>786</v>
      </c>
      <c r="P452" s="2851"/>
      <c r="Q452" s="2851"/>
      <c r="R452" s="2851"/>
      <c r="S452" s="2851"/>
      <c r="T452" s="2851"/>
      <c r="U452" s="2851" t="s">
        <v>786</v>
      </c>
      <c r="V452" s="2851"/>
      <c r="W452" s="2851"/>
      <c r="X452" s="2851"/>
      <c r="Y452" s="2851"/>
      <c r="Z452" s="2851"/>
      <c r="AA452" s="2852" t="s">
        <v>786</v>
      </c>
      <c r="AB452" s="2852"/>
      <c r="AC452" s="2852"/>
      <c r="AD452" s="2852"/>
      <c r="AE452" s="2852"/>
      <c r="AF452" s="2852"/>
      <c r="AG452" s="2279"/>
      <c r="AH452" s="2279"/>
      <c r="AI452" s="2279"/>
      <c r="AJ452" s="2279"/>
      <c r="AK452" s="2279"/>
      <c r="AL452" s="2279"/>
      <c r="AM452" s="2279"/>
    </row>
    <row r="453" spans="1:39" ht="14.25" customHeight="1" thickTop="1" thickBot="1" x14ac:dyDescent="0.25">
      <c r="A453" s="2850" t="s">
        <v>918</v>
      </c>
      <c r="B453" s="2850"/>
      <c r="C453" s="2850"/>
      <c r="D453" s="2850"/>
      <c r="E453" s="2850"/>
      <c r="F453" s="2850"/>
      <c r="G453" s="2850"/>
      <c r="H453" s="2850"/>
      <c r="I453" s="2850"/>
      <c r="J453" s="2850"/>
      <c r="K453" s="2851" t="s">
        <v>919</v>
      </c>
      <c r="L453" s="2851"/>
      <c r="M453" s="2851"/>
      <c r="N453" s="2851"/>
      <c r="O453" s="2851" t="s">
        <v>786</v>
      </c>
      <c r="P453" s="2851"/>
      <c r="Q453" s="2851"/>
      <c r="R453" s="2851"/>
      <c r="S453" s="2851"/>
      <c r="T453" s="2851"/>
      <c r="U453" s="2851" t="s">
        <v>786</v>
      </c>
      <c r="V453" s="2851"/>
      <c r="W453" s="2851"/>
      <c r="X453" s="2851"/>
      <c r="Y453" s="2851"/>
      <c r="Z453" s="2851"/>
      <c r="AA453" s="2852" t="s">
        <v>786</v>
      </c>
      <c r="AB453" s="2852"/>
      <c r="AC453" s="2852"/>
      <c r="AD453" s="2852"/>
      <c r="AE453" s="2852"/>
      <c r="AF453" s="2852"/>
      <c r="AG453" s="2279"/>
      <c r="AH453" s="2279"/>
      <c r="AI453" s="2279"/>
      <c r="AJ453" s="2279"/>
      <c r="AK453" s="2279"/>
      <c r="AL453" s="2279"/>
      <c r="AM453" s="2279"/>
    </row>
    <row r="454" spans="1:39" ht="14.25" customHeight="1" thickTop="1" thickBot="1" x14ac:dyDescent="0.25">
      <c r="A454" s="2850" t="s">
        <v>920</v>
      </c>
      <c r="B454" s="2850"/>
      <c r="C454" s="2850"/>
      <c r="D454" s="2850"/>
      <c r="E454" s="2850"/>
      <c r="F454" s="2850"/>
      <c r="G454" s="2850"/>
      <c r="H454" s="2850"/>
      <c r="I454" s="2850"/>
      <c r="J454" s="2850"/>
      <c r="K454" s="2851" t="s">
        <v>921</v>
      </c>
      <c r="L454" s="2851"/>
      <c r="M454" s="2851"/>
      <c r="N454" s="2851"/>
      <c r="O454" s="2851" t="s">
        <v>786</v>
      </c>
      <c r="P454" s="2851"/>
      <c r="Q454" s="2851"/>
      <c r="R454" s="2851"/>
      <c r="S454" s="2851"/>
      <c r="T454" s="2851"/>
      <c r="U454" s="2851" t="s">
        <v>786</v>
      </c>
      <c r="V454" s="2851"/>
      <c r="W454" s="2851"/>
      <c r="X454" s="2851"/>
      <c r="Y454" s="2851"/>
      <c r="Z454" s="2851"/>
      <c r="AA454" s="2852" t="s">
        <v>786</v>
      </c>
      <c r="AB454" s="2852"/>
      <c r="AC454" s="2852"/>
      <c r="AD454" s="2852"/>
      <c r="AE454" s="2852"/>
      <c r="AF454" s="2852"/>
      <c r="AG454" s="2279"/>
      <c r="AH454" s="2279"/>
      <c r="AI454" s="2279"/>
      <c r="AJ454" s="2279"/>
      <c r="AK454" s="2279"/>
      <c r="AL454" s="2279"/>
      <c r="AM454" s="2279"/>
    </row>
    <row r="455" spans="1:39" ht="14.25" customHeight="1" thickTop="1" thickBot="1" x14ac:dyDescent="0.25">
      <c r="A455" s="2850" t="s">
        <v>922</v>
      </c>
      <c r="B455" s="2850"/>
      <c r="C455" s="2850"/>
      <c r="D455" s="2850"/>
      <c r="E455" s="2850"/>
      <c r="F455" s="2850"/>
      <c r="G455" s="2850"/>
      <c r="H455" s="2850"/>
      <c r="I455" s="2850"/>
      <c r="J455" s="2850"/>
      <c r="K455" s="2851" t="s">
        <v>923</v>
      </c>
      <c r="L455" s="2851"/>
      <c r="M455" s="2851"/>
      <c r="N455" s="2851"/>
      <c r="O455" s="2851" t="s">
        <v>1007</v>
      </c>
      <c r="P455" s="2851"/>
      <c r="Q455" s="2851"/>
      <c r="R455" s="2851"/>
      <c r="S455" s="2851"/>
      <c r="T455" s="2851"/>
      <c r="U455" s="2851" t="s">
        <v>1008</v>
      </c>
      <c r="V455" s="2851"/>
      <c r="W455" s="2851"/>
      <c r="X455" s="2851"/>
      <c r="Y455" s="2851"/>
      <c r="Z455" s="2851"/>
      <c r="AA455" s="2852" t="s">
        <v>1009</v>
      </c>
      <c r="AB455" s="2852"/>
      <c r="AC455" s="2852"/>
      <c r="AD455" s="2852"/>
      <c r="AE455" s="2852"/>
      <c r="AF455" s="2852"/>
      <c r="AG455" s="2279"/>
      <c r="AH455" s="2279"/>
      <c r="AI455" s="2279"/>
      <c r="AJ455" s="2279"/>
      <c r="AK455" s="2279"/>
      <c r="AL455" s="2279"/>
      <c r="AM455" s="2279"/>
    </row>
    <row r="456" spans="1:39" ht="14.25" customHeight="1" thickTop="1" thickBot="1" x14ac:dyDescent="0.25">
      <c r="A456" s="2850" t="s">
        <v>925</v>
      </c>
      <c r="B456" s="2850"/>
      <c r="C456" s="2850"/>
      <c r="D456" s="2850"/>
      <c r="E456" s="2850"/>
      <c r="F456" s="2850"/>
      <c r="G456" s="2850"/>
      <c r="H456" s="2850"/>
      <c r="I456" s="2850"/>
      <c r="J456" s="2850"/>
      <c r="K456" s="2851" t="s">
        <v>926</v>
      </c>
      <c r="L456" s="2851"/>
      <c r="M456" s="2851"/>
      <c r="N456" s="2851"/>
      <c r="O456" s="2851" t="s">
        <v>786</v>
      </c>
      <c r="P456" s="2851"/>
      <c r="Q456" s="2851"/>
      <c r="R456" s="2851"/>
      <c r="S456" s="2851"/>
      <c r="T456" s="2851"/>
      <c r="U456" s="2851" t="s">
        <v>786</v>
      </c>
      <c r="V456" s="2851"/>
      <c r="W456" s="2851"/>
      <c r="X456" s="2851"/>
      <c r="Y456" s="2851"/>
      <c r="Z456" s="2851"/>
      <c r="AA456" s="2852" t="s">
        <v>786</v>
      </c>
      <c r="AB456" s="2852"/>
      <c r="AC456" s="2852"/>
      <c r="AD456" s="2852"/>
      <c r="AE456" s="2852"/>
      <c r="AF456" s="2852"/>
      <c r="AG456" s="2279"/>
      <c r="AH456" s="2279"/>
      <c r="AI456" s="2279"/>
      <c r="AJ456" s="2279"/>
      <c r="AK456" s="2279"/>
      <c r="AL456" s="2279"/>
      <c r="AM456" s="2279"/>
    </row>
    <row r="457" spans="1:39" ht="14.25" customHeight="1" thickTop="1" thickBot="1" x14ac:dyDescent="0.25">
      <c r="A457" s="2850" t="s">
        <v>927</v>
      </c>
      <c r="B457" s="2850"/>
      <c r="C457" s="2850"/>
      <c r="D457" s="2850"/>
      <c r="E457" s="2850"/>
      <c r="F457" s="2850"/>
      <c r="G457" s="2850"/>
      <c r="H457" s="2850"/>
      <c r="I457" s="2850"/>
      <c r="J457" s="2850"/>
      <c r="K457" s="2851" t="s">
        <v>928</v>
      </c>
      <c r="L457" s="2851"/>
      <c r="M457" s="2851"/>
      <c r="N457" s="2851"/>
      <c r="O457" s="2851" t="s">
        <v>1010</v>
      </c>
      <c r="P457" s="2851"/>
      <c r="Q457" s="2851"/>
      <c r="R457" s="2851"/>
      <c r="S457" s="2851"/>
      <c r="T457" s="2851"/>
      <c r="U457" s="2851" t="s">
        <v>1305</v>
      </c>
      <c r="V457" s="2851"/>
      <c r="W457" s="2851"/>
      <c r="X457" s="2851"/>
      <c r="Y457" s="2851"/>
      <c r="Z457" s="2851"/>
      <c r="AA457" s="2852" t="s">
        <v>1306</v>
      </c>
      <c r="AB457" s="2852"/>
      <c r="AC457" s="2852"/>
      <c r="AD457" s="2852"/>
      <c r="AE457" s="2852"/>
      <c r="AF457" s="2852"/>
      <c r="AG457" s="2279"/>
      <c r="AH457" s="2279"/>
      <c r="AI457" s="2279"/>
      <c r="AJ457" s="2279"/>
      <c r="AK457" s="2279"/>
      <c r="AL457" s="2279"/>
      <c r="AM457" s="2279"/>
    </row>
    <row r="458" spans="1:39" ht="14.25" customHeight="1" thickTop="1" thickBot="1" x14ac:dyDescent="0.25">
      <c r="A458" s="2850" t="s">
        <v>930</v>
      </c>
      <c r="B458" s="2850"/>
      <c r="C458" s="2850"/>
      <c r="D458" s="2850"/>
      <c r="E458" s="2850"/>
      <c r="F458" s="2850"/>
      <c r="G458" s="2850"/>
      <c r="H458" s="2850"/>
      <c r="I458" s="2850"/>
      <c r="J458" s="2850"/>
      <c r="K458" s="2851" t="s">
        <v>931</v>
      </c>
      <c r="L458" s="2851"/>
      <c r="M458" s="2851"/>
      <c r="N458" s="2851"/>
      <c r="O458" s="2851" t="s">
        <v>1011</v>
      </c>
      <c r="P458" s="2851"/>
      <c r="Q458" s="2851"/>
      <c r="R458" s="2851"/>
      <c r="S458" s="2851"/>
      <c r="T458" s="2851"/>
      <c r="U458" s="2851" t="s">
        <v>1307</v>
      </c>
      <c r="V458" s="2851"/>
      <c r="W458" s="2851"/>
      <c r="X458" s="2851"/>
      <c r="Y458" s="2851"/>
      <c r="Z458" s="2851"/>
      <c r="AA458" s="2852" t="s">
        <v>1308</v>
      </c>
      <c r="AB458" s="2852"/>
      <c r="AC458" s="2852"/>
      <c r="AD458" s="2852"/>
      <c r="AE458" s="2852"/>
      <c r="AF458" s="2852"/>
      <c r="AG458" s="2279"/>
      <c r="AH458" s="2279"/>
      <c r="AI458" s="2279"/>
      <c r="AJ458" s="2279"/>
      <c r="AK458" s="2279"/>
      <c r="AL458" s="2279"/>
      <c r="AM458" s="2279"/>
    </row>
    <row r="459" spans="1:39" ht="14.25" customHeight="1" thickTop="1" thickBot="1" x14ac:dyDescent="0.25">
      <c r="A459" s="2850" t="s">
        <v>933</v>
      </c>
      <c r="B459" s="2850"/>
      <c r="C459" s="2850"/>
      <c r="D459" s="2850"/>
      <c r="E459" s="2850"/>
      <c r="F459" s="2850"/>
      <c r="G459" s="2850"/>
      <c r="H459" s="2850"/>
      <c r="I459" s="2850"/>
      <c r="J459" s="2850"/>
      <c r="K459" s="2851" t="s">
        <v>934</v>
      </c>
      <c r="L459" s="2851"/>
      <c r="M459" s="2851"/>
      <c r="N459" s="2851"/>
      <c r="O459" s="2851" t="s">
        <v>786</v>
      </c>
      <c r="P459" s="2851"/>
      <c r="Q459" s="2851"/>
      <c r="R459" s="2851"/>
      <c r="S459" s="2851"/>
      <c r="T459" s="2851"/>
      <c r="U459" s="2851" t="s">
        <v>786</v>
      </c>
      <c r="V459" s="2851"/>
      <c r="W459" s="2851"/>
      <c r="X459" s="2851"/>
      <c r="Y459" s="2851"/>
      <c r="Z459" s="2851"/>
      <c r="AA459" s="2852" t="s">
        <v>786</v>
      </c>
      <c r="AB459" s="2852"/>
      <c r="AC459" s="2852"/>
      <c r="AD459" s="2852"/>
      <c r="AE459" s="2852"/>
      <c r="AF459" s="2852"/>
      <c r="AG459" s="2279"/>
      <c r="AH459" s="2279"/>
      <c r="AI459" s="2279"/>
      <c r="AJ459" s="2279"/>
      <c r="AK459" s="2279"/>
      <c r="AL459" s="2279"/>
      <c r="AM459" s="2279"/>
    </row>
    <row r="460" spans="1:39" ht="14.25" customHeight="1" thickTop="1" thickBot="1" x14ac:dyDescent="0.25">
      <c r="A460" s="2850" t="s">
        <v>936</v>
      </c>
      <c r="B460" s="2850"/>
      <c r="C460" s="2850"/>
      <c r="D460" s="2850"/>
      <c r="E460" s="2850"/>
      <c r="F460" s="2850"/>
      <c r="G460" s="2850"/>
      <c r="H460" s="2850"/>
      <c r="I460" s="2850"/>
      <c r="J460" s="2850"/>
      <c r="K460" s="2851" t="s">
        <v>937</v>
      </c>
      <c r="L460" s="2851"/>
      <c r="M460" s="2851"/>
      <c r="N460" s="2851"/>
      <c r="O460" s="2851" t="s">
        <v>1011</v>
      </c>
      <c r="P460" s="2851"/>
      <c r="Q460" s="2851"/>
      <c r="R460" s="2851"/>
      <c r="S460" s="2851"/>
      <c r="T460" s="2851"/>
      <c r="U460" s="2851" t="s">
        <v>1307</v>
      </c>
      <c r="V460" s="2851"/>
      <c r="W460" s="2851"/>
      <c r="X460" s="2851"/>
      <c r="Y460" s="2851"/>
      <c r="Z460" s="2851"/>
      <c r="AA460" s="2852" t="s">
        <v>1308</v>
      </c>
      <c r="AB460" s="2852"/>
      <c r="AC460" s="2852"/>
      <c r="AD460" s="2852"/>
      <c r="AE460" s="2852"/>
      <c r="AF460" s="2852"/>
      <c r="AG460" s="2279"/>
      <c r="AH460" s="2279"/>
      <c r="AI460" s="2279"/>
      <c r="AJ460" s="2279"/>
      <c r="AK460" s="2279"/>
      <c r="AL460" s="2279"/>
      <c r="AM460" s="2279"/>
    </row>
    <row r="461" spans="1:39" ht="14.25" customHeight="1" thickTop="1" thickBot="1" x14ac:dyDescent="0.25">
      <c r="A461" s="2850" t="s">
        <v>939</v>
      </c>
      <c r="B461" s="2850"/>
      <c r="C461" s="2850"/>
      <c r="D461" s="2850"/>
      <c r="E461" s="2850"/>
      <c r="F461" s="2850"/>
      <c r="G461" s="2850"/>
      <c r="H461" s="2850"/>
      <c r="I461" s="2850"/>
      <c r="J461" s="2850"/>
      <c r="K461" s="2851" t="s">
        <v>940</v>
      </c>
      <c r="L461" s="2851"/>
      <c r="M461" s="2851"/>
      <c r="N461" s="2851"/>
      <c r="O461" s="2851" t="s">
        <v>786</v>
      </c>
      <c r="P461" s="2851"/>
      <c r="Q461" s="2851"/>
      <c r="R461" s="2851"/>
      <c r="S461" s="2851"/>
      <c r="T461" s="2851"/>
      <c r="U461" s="2851" t="s">
        <v>786</v>
      </c>
      <c r="V461" s="2851"/>
      <c r="W461" s="2851"/>
      <c r="X461" s="2851"/>
      <c r="Y461" s="2851"/>
      <c r="Z461" s="2851"/>
      <c r="AA461" s="2852" t="s">
        <v>786</v>
      </c>
      <c r="AB461" s="2852"/>
      <c r="AC461" s="2852"/>
      <c r="AD461" s="2852"/>
      <c r="AE461" s="2852"/>
      <c r="AF461" s="2852"/>
      <c r="AG461" s="2279"/>
      <c r="AH461" s="2279"/>
      <c r="AI461" s="2279"/>
      <c r="AJ461" s="2279"/>
      <c r="AK461" s="2279"/>
      <c r="AL461" s="2279"/>
      <c r="AM461" s="2279"/>
    </row>
    <row r="462" spans="1:39" ht="14.25" customHeight="1" thickTop="1" thickBot="1" x14ac:dyDescent="0.25">
      <c r="A462" s="2850" t="s">
        <v>942</v>
      </c>
      <c r="B462" s="2850"/>
      <c r="C462" s="2850"/>
      <c r="D462" s="2850"/>
      <c r="E462" s="2850"/>
      <c r="F462" s="2850"/>
      <c r="G462" s="2850"/>
      <c r="H462" s="2850"/>
      <c r="I462" s="2850"/>
      <c r="J462" s="2850"/>
      <c r="K462" s="2851" t="s">
        <v>943</v>
      </c>
      <c r="L462" s="2851"/>
      <c r="M462" s="2851"/>
      <c r="N462" s="2851"/>
      <c r="O462" s="2851" t="s">
        <v>786</v>
      </c>
      <c r="P462" s="2851"/>
      <c r="Q462" s="2851"/>
      <c r="R462" s="2851"/>
      <c r="S462" s="2851"/>
      <c r="T462" s="2851"/>
      <c r="U462" s="2851" t="s">
        <v>786</v>
      </c>
      <c r="V462" s="2851"/>
      <c r="W462" s="2851"/>
      <c r="X462" s="2851"/>
      <c r="Y462" s="2851"/>
      <c r="Z462" s="2851"/>
      <c r="AA462" s="2852" t="s">
        <v>786</v>
      </c>
      <c r="AB462" s="2852"/>
      <c r="AC462" s="2852"/>
      <c r="AD462" s="2852"/>
      <c r="AE462" s="2852"/>
      <c r="AF462" s="2852"/>
      <c r="AG462" s="2279"/>
      <c r="AH462" s="2279"/>
      <c r="AI462" s="2279"/>
      <c r="AJ462" s="2279"/>
      <c r="AK462" s="2279"/>
      <c r="AL462" s="2279"/>
      <c r="AM462" s="2279"/>
    </row>
    <row r="463" spans="1:39" ht="14.25" customHeight="1" thickTop="1" thickBot="1" x14ac:dyDescent="0.25">
      <c r="A463" s="2850" t="s">
        <v>944</v>
      </c>
      <c r="B463" s="2850"/>
      <c r="C463" s="2850"/>
      <c r="D463" s="2850"/>
      <c r="E463" s="2850"/>
      <c r="F463" s="2850"/>
      <c r="G463" s="2850"/>
      <c r="H463" s="2850"/>
      <c r="I463" s="2850"/>
      <c r="J463" s="2850"/>
      <c r="K463" s="2851" t="s">
        <v>945</v>
      </c>
      <c r="L463" s="2851"/>
      <c r="M463" s="2851"/>
      <c r="N463" s="2851"/>
      <c r="O463" s="2851" t="s">
        <v>1012</v>
      </c>
      <c r="P463" s="2851"/>
      <c r="Q463" s="2851"/>
      <c r="R463" s="2851"/>
      <c r="S463" s="2851"/>
      <c r="T463" s="2851"/>
      <c r="U463" s="2851" t="s">
        <v>1309</v>
      </c>
      <c r="V463" s="2851"/>
      <c r="W463" s="2851"/>
      <c r="X463" s="2851"/>
      <c r="Y463" s="2851"/>
      <c r="Z463" s="2851"/>
      <c r="AA463" s="2852" t="s">
        <v>1310</v>
      </c>
      <c r="AB463" s="2852"/>
      <c r="AC463" s="2852"/>
      <c r="AD463" s="2852"/>
      <c r="AE463" s="2852"/>
      <c r="AF463" s="2852"/>
      <c r="AG463" s="2279"/>
      <c r="AH463" s="2279"/>
      <c r="AI463" s="2279"/>
      <c r="AJ463" s="2279"/>
      <c r="AK463" s="2279"/>
      <c r="AL463" s="2279"/>
      <c r="AM463" s="2279"/>
    </row>
    <row r="464" spans="1:39" ht="14.25" customHeight="1" thickTop="1" thickBot="1" x14ac:dyDescent="0.25">
      <c r="A464" s="2850" t="s">
        <v>947</v>
      </c>
      <c r="B464" s="2850"/>
      <c r="C464" s="2850"/>
      <c r="D464" s="2850"/>
      <c r="E464" s="2850"/>
      <c r="F464" s="2850"/>
      <c r="G464" s="2850"/>
      <c r="H464" s="2850"/>
      <c r="I464" s="2850"/>
      <c r="J464" s="2850"/>
      <c r="K464" s="2851" t="s">
        <v>948</v>
      </c>
      <c r="L464" s="2851"/>
      <c r="M464" s="2851"/>
      <c r="N464" s="2851"/>
      <c r="O464" s="2851" t="s">
        <v>1006</v>
      </c>
      <c r="P464" s="2851"/>
      <c r="Q464" s="2851"/>
      <c r="R464" s="2851"/>
      <c r="S464" s="2851"/>
      <c r="T464" s="2851"/>
      <c r="U464" s="2851" t="s">
        <v>1301</v>
      </c>
      <c r="V464" s="2851"/>
      <c r="W464" s="2851"/>
      <c r="X464" s="2851"/>
      <c r="Y464" s="2851"/>
      <c r="Z464" s="2851"/>
      <c r="AA464" s="2852" t="s">
        <v>1302</v>
      </c>
      <c r="AB464" s="2852"/>
      <c r="AC464" s="2852"/>
      <c r="AD464" s="2852"/>
      <c r="AE464" s="2852"/>
      <c r="AF464" s="2852"/>
      <c r="AG464" s="2279"/>
      <c r="AH464" s="2279"/>
      <c r="AI464" s="2279"/>
      <c r="AJ464" s="2279"/>
      <c r="AK464" s="2279"/>
      <c r="AL464" s="2279"/>
      <c r="AM464" s="2279"/>
    </row>
    <row r="465" spans="1:16384" ht="14.25" thickTop="1" thickBot="1" x14ac:dyDescent="0.25">
      <c r="A465" s="2850" t="s">
        <v>303</v>
      </c>
      <c r="B465" s="2850"/>
      <c r="C465" s="2850"/>
      <c r="D465" s="2850"/>
      <c r="E465" s="2850"/>
      <c r="F465" s="2850"/>
      <c r="G465" s="2850"/>
      <c r="H465" s="2850"/>
      <c r="I465" s="2850"/>
      <c r="J465" s="2850"/>
      <c r="K465" s="2851" t="s">
        <v>303</v>
      </c>
      <c r="L465" s="2851"/>
      <c r="M465" s="2851"/>
      <c r="N465" s="2851"/>
      <c r="O465" s="2851" t="s">
        <v>303</v>
      </c>
      <c r="P465" s="2851"/>
      <c r="Q465" s="2851"/>
      <c r="R465" s="2851"/>
      <c r="S465" s="2851"/>
      <c r="T465" s="2851"/>
      <c r="U465" s="2851" t="s">
        <v>303</v>
      </c>
      <c r="V465" s="2851"/>
      <c r="W465" s="2851"/>
      <c r="X465" s="2851"/>
      <c r="Y465" s="2851"/>
      <c r="Z465" s="2851"/>
      <c r="AA465" s="2852" t="s">
        <v>303</v>
      </c>
      <c r="AB465" s="2852"/>
      <c r="AC465" s="2852"/>
      <c r="AD465" s="2852"/>
      <c r="AE465" s="2852"/>
      <c r="AF465" s="2852"/>
      <c r="AG465" s="2279"/>
      <c r="AH465" s="2279"/>
      <c r="AI465" s="2279"/>
      <c r="AJ465" s="2279"/>
      <c r="AK465" s="2279"/>
      <c r="AL465" s="2279"/>
      <c r="AM465" s="2279"/>
    </row>
    <row r="466" spans="1:16384" ht="14.25" customHeight="1" thickTop="1" thickBot="1" x14ac:dyDescent="0.25">
      <c r="A466" s="2850" t="s">
        <v>949</v>
      </c>
      <c r="B466" s="2850"/>
      <c r="C466" s="2850"/>
      <c r="D466" s="2850"/>
      <c r="E466" s="2850"/>
      <c r="F466" s="2850"/>
      <c r="G466" s="2850"/>
      <c r="H466" s="2850"/>
      <c r="I466" s="2850"/>
      <c r="J466" s="2850"/>
      <c r="K466" s="2851" t="s">
        <v>950</v>
      </c>
      <c r="L466" s="2851"/>
      <c r="M466" s="2851"/>
      <c r="N466" s="2851"/>
      <c r="O466" s="2851" t="s">
        <v>303</v>
      </c>
      <c r="P466" s="2851"/>
      <c r="Q466" s="2851"/>
      <c r="R466" s="2851"/>
      <c r="S466" s="2851"/>
      <c r="T466" s="2851"/>
      <c r="U466" s="2851" t="s">
        <v>303</v>
      </c>
      <c r="V466" s="2851"/>
      <c r="W466" s="2851"/>
      <c r="X466" s="2851"/>
      <c r="Y466" s="2851"/>
      <c r="Z466" s="2851"/>
      <c r="AA466" s="2852" t="s">
        <v>303</v>
      </c>
      <c r="AB466" s="2852"/>
      <c r="AC466" s="2852"/>
      <c r="AD466" s="2852"/>
      <c r="AE466" s="2852"/>
      <c r="AF466" s="2852"/>
      <c r="AG466" s="2279"/>
      <c r="AH466" s="2279"/>
      <c r="AI466" s="2279"/>
      <c r="AJ466" s="2279"/>
      <c r="AK466" s="2279"/>
      <c r="AL466" s="2279"/>
      <c r="AM466" s="2279"/>
    </row>
    <row r="467" spans="1:16384" ht="14.25" customHeight="1" thickTop="1" thickBot="1" x14ac:dyDescent="0.25">
      <c r="A467" s="2850" t="s">
        <v>951</v>
      </c>
      <c r="B467" s="2850"/>
      <c r="C467" s="2850"/>
      <c r="D467" s="2850"/>
      <c r="E467" s="2850"/>
      <c r="F467" s="2850"/>
      <c r="G467" s="2850"/>
      <c r="H467" s="2850"/>
      <c r="I467" s="2850"/>
      <c r="J467" s="2850"/>
      <c r="K467" s="2851" t="s">
        <v>952</v>
      </c>
      <c r="L467" s="2851"/>
      <c r="M467" s="2851"/>
      <c r="N467" s="2851"/>
      <c r="O467" s="2851" t="s">
        <v>1013</v>
      </c>
      <c r="P467" s="2851"/>
      <c r="Q467" s="2851"/>
      <c r="R467" s="2851"/>
      <c r="S467" s="2851"/>
      <c r="T467" s="2851"/>
      <c r="U467" s="2851" t="s">
        <v>1013</v>
      </c>
      <c r="V467" s="2851"/>
      <c r="W467" s="2851"/>
      <c r="X467" s="2851"/>
      <c r="Y467" s="2851"/>
      <c r="Z467" s="2851"/>
      <c r="AA467" s="2852" t="s">
        <v>917</v>
      </c>
      <c r="AB467" s="2852"/>
      <c r="AC467" s="2852"/>
      <c r="AD467" s="2852"/>
      <c r="AE467" s="2852"/>
      <c r="AF467" s="2852"/>
      <c r="AG467" s="2279"/>
      <c r="AH467" s="2279"/>
      <c r="AI467" s="2279"/>
      <c r="AJ467" s="2279"/>
      <c r="AK467" s="2279"/>
      <c r="AL467" s="2279"/>
      <c r="AM467" s="2279"/>
    </row>
    <row r="468" spans="1:16384" ht="14.25" customHeight="1" thickTop="1" thickBot="1" x14ac:dyDescent="0.25">
      <c r="A468" s="2850" t="s">
        <v>954</v>
      </c>
      <c r="B468" s="2850"/>
      <c r="C468" s="2850"/>
      <c r="D468" s="2850"/>
      <c r="E468" s="2850"/>
      <c r="F468" s="2850"/>
      <c r="G468" s="2850"/>
      <c r="H468" s="2850"/>
      <c r="I468" s="2850"/>
      <c r="J468" s="2850"/>
      <c r="K468" s="2851" t="s">
        <v>955</v>
      </c>
      <c r="L468" s="2851"/>
      <c r="M468" s="2851"/>
      <c r="N468" s="2851"/>
      <c r="O468" s="2851" t="s">
        <v>1014</v>
      </c>
      <c r="P468" s="2851"/>
      <c r="Q468" s="2851"/>
      <c r="R468" s="2851"/>
      <c r="S468" s="2851"/>
      <c r="T468" s="2851"/>
      <c r="U468" s="2851" t="s">
        <v>1014</v>
      </c>
      <c r="V468" s="2851"/>
      <c r="W468" s="2851"/>
      <c r="X468" s="2851"/>
      <c r="Y468" s="2851"/>
      <c r="Z468" s="2851"/>
      <c r="AA468" s="2852" t="s">
        <v>917</v>
      </c>
      <c r="AB468" s="2852"/>
      <c r="AC468" s="2852"/>
      <c r="AD468" s="2852"/>
      <c r="AE468" s="2852"/>
      <c r="AF468" s="2852"/>
      <c r="AG468" s="2279"/>
      <c r="AH468" s="2279"/>
      <c r="AI468" s="2279"/>
      <c r="AJ468" s="2279"/>
      <c r="AK468" s="2279"/>
      <c r="AL468" s="2279"/>
      <c r="AM468" s="2279"/>
    </row>
    <row r="469" spans="1:16384" ht="14.25" customHeight="1" thickTop="1" thickBot="1" x14ac:dyDescent="0.25">
      <c r="A469" s="2850" t="s">
        <v>957</v>
      </c>
      <c r="B469" s="2850"/>
      <c r="C469" s="2850"/>
      <c r="D469" s="2850"/>
      <c r="E469" s="2850"/>
      <c r="F469" s="2850"/>
      <c r="G469" s="2850"/>
      <c r="H469" s="2850"/>
      <c r="I469" s="2850"/>
      <c r="J469" s="2850"/>
      <c r="K469" s="2851" t="s">
        <v>958</v>
      </c>
      <c r="L469" s="2851"/>
      <c r="M469" s="2851"/>
      <c r="N469" s="2851"/>
      <c r="O469" s="2851" t="s">
        <v>786</v>
      </c>
      <c r="P469" s="2851"/>
      <c r="Q469" s="2851"/>
      <c r="R469" s="2851"/>
      <c r="S469" s="2851"/>
      <c r="T469" s="2851"/>
      <c r="U469" s="2851" t="s">
        <v>786</v>
      </c>
      <c r="V469" s="2851"/>
      <c r="W469" s="2851"/>
      <c r="X469" s="2851"/>
      <c r="Y469" s="2851"/>
      <c r="Z469" s="2851"/>
      <c r="AA469" s="2852" t="s">
        <v>786</v>
      </c>
      <c r="AB469" s="2852"/>
      <c r="AC469" s="2852"/>
      <c r="AD469" s="2852"/>
      <c r="AE469" s="2852"/>
      <c r="AF469" s="2852"/>
      <c r="AG469" s="2279"/>
      <c r="AH469" s="2279"/>
      <c r="AI469" s="2279"/>
      <c r="AJ469" s="2279"/>
      <c r="AK469" s="2279"/>
      <c r="AL469" s="2279"/>
      <c r="AM469" s="2279"/>
    </row>
    <row r="470" spans="1:16384" ht="14.25" customHeight="1" thickTop="1" thickBot="1" x14ac:dyDescent="0.25">
      <c r="A470" s="2850" t="s">
        <v>959</v>
      </c>
      <c r="B470" s="2850"/>
      <c r="C470" s="2850"/>
      <c r="D470" s="2850"/>
      <c r="E470" s="2850"/>
      <c r="F470" s="2850"/>
      <c r="G470" s="2850"/>
      <c r="H470" s="2850"/>
      <c r="I470" s="2850"/>
      <c r="J470" s="2850"/>
      <c r="K470" s="2851" t="s">
        <v>960</v>
      </c>
      <c r="L470" s="2851"/>
      <c r="M470" s="2851"/>
      <c r="N470" s="2851"/>
      <c r="O470" s="2851" t="s">
        <v>786</v>
      </c>
      <c r="P470" s="2851"/>
      <c r="Q470" s="2851"/>
      <c r="R470" s="2851"/>
      <c r="S470" s="2851"/>
      <c r="T470" s="2851"/>
      <c r="U470" s="2851" t="s">
        <v>786</v>
      </c>
      <c r="V470" s="2851"/>
      <c r="W470" s="2851"/>
      <c r="X470" s="2851"/>
      <c r="Y470" s="2851"/>
      <c r="Z470" s="2851"/>
      <c r="AA470" s="2852" t="s">
        <v>786</v>
      </c>
      <c r="AB470" s="2852"/>
      <c r="AC470" s="2852"/>
      <c r="AD470" s="2852"/>
      <c r="AE470" s="2852"/>
      <c r="AF470" s="2852"/>
      <c r="AG470" s="2279"/>
      <c r="AH470" s="2279"/>
      <c r="AI470" s="2279"/>
      <c r="AJ470" s="2279"/>
      <c r="AK470" s="2279"/>
      <c r="AL470" s="2279"/>
      <c r="AM470" s="2279"/>
    </row>
    <row r="471" spans="1:16384" ht="14.25" customHeight="1" thickTop="1" thickBot="1" x14ac:dyDescent="0.25">
      <c r="A471" s="2850" t="s">
        <v>961</v>
      </c>
      <c r="B471" s="2850"/>
      <c r="C471" s="2850"/>
      <c r="D471" s="2850"/>
      <c r="E471" s="2850"/>
      <c r="F471" s="2850"/>
      <c r="G471" s="2850"/>
      <c r="H471" s="2850"/>
      <c r="I471" s="2850"/>
      <c r="J471" s="2850"/>
      <c r="K471" s="2851" t="s">
        <v>962</v>
      </c>
      <c r="L471" s="2851"/>
      <c r="M471" s="2851"/>
      <c r="N471" s="2851"/>
      <c r="O471" s="2851" t="s">
        <v>786</v>
      </c>
      <c r="P471" s="2851"/>
      <c r="Q471" s="2851"/>
      <c r="R471" s="2851"/>
      <c r="S471" s="2851"/>
      <c r="T471" s="2851"/>
      <c r="U471" s="2851" t="s">
        <v>786</v>
      </c>
      <c r="V471" s="2851"/>
      <c r="W471" s="2851"/>
      <c r="X471" s="2851"/>
      <c r="Y471" s="2851"/>
      <c r="Z471" s="2851"/>
      <c r="AA471" s="2852" t="s">
        <v>786</v>
      </c>
      <c r="AB471" s="2852"/>
      <c r="AC471" s="2852"/>
      <c r="AD471" s="2852"/>
      <c r="AE471" s="2852"/>
      <c r="AF471" s="2852"/>
      <c r="AG471" s="2279"/>
      <c r="AH471" s="2279"/>
      <c r="AI471" s="2279"/>
      <c r="AJ471" s="2279"/>
      <c r="AK471" s="2279"/>
      <c r="AL471" s="2279"/>
      <c r="AM471" s="2279"/>
    </row>
    <row r="472" spans="1:16384" ht="14.25" customHeight="1" thickTop="1" thickBot="1" x14ac:dyDescent="0.25">
      <c r="A472" s="2850" t="s">
        <v>963</v>
      </c>
      <c r="B472" s="2850"/>
      <c r="C472" s="2850"/>
      <c r="D472" s="2850"/>
      <c r="E472" s="2850"/>
      <c r="F472" s="2850"/>
      <c r="G472" s="2850"/>
      <c r="H472" s="2850"/>
      <c r="I472" s="2850"/>
      <c r="J472" s="2850"/>
      <c r="K472" s="2851" t="s">
        <v>964</v>
      </c>
      <c r="L472" s="2851"/>
      <c r="M472" s="2851"/>
      <c r="N472" s="2851"/>
      <c r="O472" s="2851" t="s">
        <v>786</v>
      </c>
      <c r="P472" s="2851"/>
      <c r="Q472" s="2851"/>
      <c r="R472" s="2851"/>
      <c r="S472" s="2851"/>
      <c r="T472" s="2851"/>
      <c r="U472" s="2851" t="s">
        <v>786</v>
      </c>
      <c r="V472" s="2851"/>
      <c r="W472" s="2851"/>
      <c r="X472" s="2851"/>
      <c r="Y472" s="2851"/>
      <c r="Z472" s="2851"/>
      <c r="AA472" s="2852" t="s">
        <v>786</v>
      </c>
      <c r="AB472" s="2852"/>
      <c r="AC472" s="2852"/>
      <c r="AD472" s="2852"/>
      <c r="AE472" s="2852"/>
      <c r="AF472" s="2852"/>
      <c r="AG472" s="2279"/>
      <c r="AH472" s="2279"/>
      <c r="AI472" s="2279"/>
      <c r="AJ472" s="2279"/>
      <c r="AK472" s="2279"/>
      <c r="AL472" s="2279"/>
      <c r="AM472" s="2279"/>
    </row>
    <row r="473" spans="1:16384" ht="14.25" customHeight="1" thickTop="1" thickBot="1" x14ac:dyDescent="0.25">
      <c r="A473" s="2850" t="s">
        <v>965</v>
      </c>
      <c r="B473" s="2850"/>
      <c r="C473" s="2850"/>
      <c r="D473" s="2850"/>
      <c r="E473" s="2850"/>
      <c r="F473" s="2850"/>
      <c r="G473" s="2850"/>
      <c r="H473" s="2850"/>
      <c r="I473" s="2850"/>
      <c r="J473" s="2850"/>
      <c r="K473" s="2851" t="s">
        <v>966</v>
      </c>
      <c r="L473" s="2851"/>
      <c r="M473" s="2851"/>
      <c r="N473" s="2851"/>
      <c r="O473" s="2851" t="s">
        <v>786</v>
      </c>
      <c r="P473" s="2851"/>
      <c r="Q473" s="2851"/>
      <c r="R473" s="2851"/>
      <c r="S473" s="2851"/>
      <c r="T473" s="2851"/>
      <c r="U473" s="2851" t="s">
        <v>786</v>
      </c>
      <c r="V473" s="2851"/>
      <c r="W473" s="2851"/>
      <c r="X473" s="2851"/>
      <c r="Y473" s="2851"/>
      <c r="Z473" s="2851"/>
      <c r="AA473" s="2852" t="s">
        <v>786</v>
      </c>
      <c r="AB473" s="2852"/>
      <c r="AC473" s="2852"/>
      <c r="AD473" s="2852"/>
      <c r="AE473" s="2852"/>
      <c r="AF473" s="2852"/>
      <c r="AG473" s="2279"/>
      <c r="AH473" s="2279"/>
      <c r="AI473" s="2279"/>
      <c r="AJ473" s="2279"/>
      <c r="AK473" s="2279"/>
      <c r="AL473" s="2279"/>
      <c r="AM473" s="2279"/>
    </row>
    <row r="474" spans="1:16384" ht="14.25" customHeight="1" thickTop="1" thickBot="1" x14ac:dyDescent="0.25">
      <c r="A474" s="2850" t="s">
        <v>967</v>
      </c>
      <c r="B474" s="2850"/>
      <c r="C474" s="2850"/>
      <c r="D474" s="2850"/>
      <c r="E474" s="2850"/>
      <c r="F474" s="2850"/>
      <c r="G474" s="2850"/>
      <c r="H474" s="2850"/>
      <c r="I474" s="2850"/>
      <c r="J474" s="2850"/>
      <c r="K474" s="2851" t="s">
        <v>968</v>
      </c>
      <c r="L474" s="2851"/>
      <c r="M474" s="2851"/>
      <c r="N474" s="2851"/>
      <c r="O474" s="2851" t="s">
        <v>786</v>
      </c>
      <c r="P474" s="2851"/>
      <c r="Q474" s="2851"/>
      <c r="R474" s="2851"/>
      <c r="S474" s="2851"/>
      <c r="T474" s="2851"/>
      <c r="U474" s="2851" t="s">
        <v>786</v>
      </c>
      <c r="V474" s="2851"/>
      <c r="W474" s="2851"/>
      <c r="X474" s="2851"/>
      <c r="Y474" s="2851"/>
      <c r="Z474" s="2851"/>
      <c r="AA474" s="2852" t="s">
        <v>786</v>
      </c>
      <c r="AB474" s="2852"/>
      <c r="AC474" s="2852"/>
      <c r="AD474" s="2852"/>
      <c r="AE474" s="2852"/>
      <c r="AF474" s="2852"/>
      <c r="AG474" s="2279"/>
      <c r="AH474" s="2279"/>
      <c r="AI474" s="2279"/>
      <c r="AJ474" s="2279"/>
      <c r="AK474" s="2279"/>
      <c r="AL474" s="2279"/>
      <c r="AM474" s="2279"/>
    </row>
    <row r="475" spans="1:16384" ht="13.5" thickTop="1" x14ac:dyDescent="0.2">
      <c r="A475" s="2369"/>
      <c r="B475" s="2370"/>
      <c r="C475" s="2371"/>
      <c r="D475" s="2371"/>
      <c r="E475" s="2371"/>
      <c r="F475" s="2279"/>
      <c r="G475" s="2279"/>
      <c r="H475" s="2279"/>
      <c r="I475" s="2279"/>
      <c r="J475" s="2279"/>
      <c r="K475" s="2279"/>
      <c r="L475" s="2279"/>
      <c r="M475" s="2279"/>
      <c r="N475" s="2279"/>
      <c r="O475" s="2279"/>
      <c r="P475" s="2279"/>
      <c r="Q475" s="2279"/>
      <c r="R475" s="2279"/>
      <c r="S475" s="2279"/>
      <c r="T475" s="2279"/>
      <c r="U475" s="2279"/>
      <c r="V475" s="2279"/>
      <c r="W475" s="2279"/>
      <c r="X475" s="2279"/>
      <c r="Y475" s="2279"/>
      <c r="Z475" s="2279"/>
      <c r="AA475" s="2279"/>
      <c r="AB475" s="2279"/>
      <c r="AC475" s="2279"/>
      <c r="AD475" s="2279"/>
      <c r="AE475" s="2279"/>
      <c r="AF475" s="2279"/>
      <c r="AG475" s="2279"/>
      <c r="AH475" s="2279"/>
      <c r="AI475" s="2279"/>
      <c r="AJ475" s="2279"/>
      <c r="AK475" s="2279"/>
      <c r="AL475" s="2279"/>
      <c r="AM475" s="2279"/>
    </row>
    <row r="476" spans="1:16384" s="2540" customFormat="1" x14ac:dyDescent="0.2">
      <c r="A476" s="2369"/>
      <c r="B476" s="2370"/>
      <c r="C476" s="2371"/>
      <c r="D476" s="2371"/>
      <c r="E476" s="2371"/>
    </row>
    <row r="477" spans="1:16384" s="2540" customFormat="1" ht="15.75" x14ac:dyDescent="0.2">
      <c r="A477" s="2845" t="s">
        <v>1392</v>
      </c>
      <c r="B477" s="2845"/>
      <c r="C477" s="2845"/>
      <c r="D477" s="2845"/>
      <c r="E477" s="2845"/>
      <c r="F477" s="2845"/>
      <c r="G477" s="2845"/>
      <c r="H477" s="2845"/>
      <c r="I477" s="2845"/>
      <c r="J477" s="2845"/>
      <c r="K477" s="2845"/>
      <c r="L477" s="2845"/>
      <c r="M477" s="2845"/>
      <c r="N477" s="2845"/>
      <c r="O477" s="2845"/>
      <c r="P477" s="2845"/>
      <c r="Q477" s="2845"/>
      <c r="R477" s="2845"/>
      <c r="S477" s="2845"/>
      <c r="T477" s="2845"/>
      <c r="U477" s="2845"/>
      <c r="V477" s="2845"/>
      <c r="W477" s="2845"/>
      <c r="X477" s="2845"/>
      <c r="Y477" s="2845"/>
      <c r="Z477" s="2845"/>
      <c r="AA477" s="2845"/>
      <c r="AB477" s="2845"/>
      <c r="AC477" s="2845"/>
      <c r="AD477" s="2845"/>
      <c r="AE477" s="2845"/>
      <c r="AF477" s="2845"/>
      <c r="AG477" s="2845" t="s">
        <v>1379</v>
      </c>
      <c r="AH477" s="2845"/>
      <c r="AI477" s="2845"/>
      <c r="AJ477" s="2845"/>
      <c r="AK477" s="2845"/>
      <c r="AL477" s="2845"/>
      <c r="AM477" s="2845"/>
      <c r="AN477" s="2845"/>
      <c r="AO477" s="2845"/>
      <c r="AP477" s="2845"/>
      <c r="AQ477" s="2845"/>
      <c r="AR477" s="2845"/>
      <c r="AS477" s="2845"/>
      <c r="AT477" s="2845"/>
      <c r="AU477" s="2845"/>
      <c r="AV477" s="2845"/>
      <c r="AW477" s="2845"/>
      <c r="AX477" s="2845"/>
      <c r="AY477" s="2845"/>
      <c r="AZ477" s="2845"/>
      <c r="BA477" s="2845"/>
      <c r="BB477" s="2845"/>
      <c r="BC477" s="2845"/>
      <c r="BD477" s="2845"/>
      <c r="BE477" s="2845"/>
      <c r="BF477" s="2845"/>
      <c r="BG477" s="2845"/>
      <c r="BH477" s="2845"/>
      <c r="BI477" s="2845"/>
      <c r="BJ477" s="2845"/>
      <c r="BK477" s="2845"/>
      <c r="BL477" s="2845"/>
      <c r="BM477" s="2845" t="s">
        <v>1379</v>
      </c>
      <c r="BN477" s="2845"/>
      <c r="BO477" s="2845"/>
      <c r="BP477" s="2845"/>
      <c r="BQ477" s="2845"/>
      <c r="BR477" s="2845"/>
      <c r="BS477" s="2845"/>
      <c r="BT477" s="2845"/>
      <c r="BU477" s="2845"/>
      <c r="BV477" s="2845"/>
      <c r="BW477" s="2845"/>
      <c r="BX477" s="2845"/>
      <c r="BY477" s="2845"/>
      <c r="BZ477" s="2845"/>
      <c r="CA477" s="2845"/>
      <c r="CB477" s="2845"/>
      <c r="CC477" s="2845"/>
      <c r="CD477" s="2845"/>
      <c r="CE477" s="2845"/>
      <c r="CF477" s="2845"/>
      <c r="CG477" s="2845"/>
      <c r="CH477" s="2845"/>
      <c r="CI477" s="2845"/>
      <c r="CJ477" s="2845"/>
      <c r="CK477" s="2845"/>
      <c r="CL477" s="2845"/>
      <c r="CM477" s="2845"/>
      <c r="CN477" s="2845"/>
      <c r="CO477" s="2845"/>
      <c r="CP477" s="2845"/>
      <c r="CQ477" s="2845"/>
      <c r="CR477" s="2845"/>
      <c r="CS477" s="2845" t="s">
        <v>1379</v>
      </c>
      <c r="CT477" s="2845"/>
      <c r="CU477" s="2845"/>
      <c r="CV477" s="2845"/>
      <c r="CW477" s="2845"/>
      <c r="CX477" s="2845"/>
      <c r="CY477" s="2845"/>
      <c r="CZ477" s="2845"/>
      <c r="DA477" s="2845"/>
      <c r="DB477" s="2845"/>
      <c r="DC477" s="2845"/>
      <c r="DD477" s="2845"/>
      <c r="DE477" s="2845"/>
      <c r="DF477" s="2845"/>
      <c r="DG477" s="2845"/>
      <c r="DH477" s="2845"/>
      <c r="DI477" s="2845"/>
      <c r="DJ477" s="2845"/>
      <c r="DK477" s="2845"/>
      <c r="DL477" s="2845"/>
      <c r="DM477" s="2845"/>
      <c r="DN477" s="2845"/>
      <c r="DO477" s="2845"/>
      <c r="DP477" s="2845"/>
      <c r="DQ477" s="2845"/>
      <c r="DR477" s="2845"/>
      <c r="DS477" s="2845"/>
      <c r="DT477" s="2845"/>
      <c r="DU477" s="2845"/>
      <c r="DV477" s="2845"/>
      <c r="DW477" s="2845"/>
      <c r="DX477" s="2845"/>
      <c r="DY477" s="2845" t="s">
        <v>1379</v>
      </c>
      <c r="DZ477" s="2845"/>
      <c r="EA477" s="2845"/>
      <c r="EB477" s="2845"/>
      <c r="EC477" s="2845"/>
      <c r="ED477" s="2845"/>
      <c r="EE477" s="2845"/>
      <c r="EF477" s="2845"/>
      <c r="EG477" s="2845"/>
      <c r="EH477" s="2845"/>
      <c r="EI477" s="2845"/>
      <c r="EJ477" s="2845"/>
      <c r="EK477" s="2845"/>
      <c r="EL477" s="2845"/>
      <c r="EM477" s="2845"/>
      <c r="EN477" s="2845"/>
      <c r="EO477" s="2845"/>
      <c r="EP477" s="2845"/>
      <c r="EQ477" s="2845"/>
      <c r="ER477" s="2845"/>
      <c r="ES477" s="2845"/>
      <c r="ET477" s="2845"/>
      <c r="EU477" s="2845"/>
      <c r="EV477" s="2845"/>
      <c r="EW477" s="2845"/>
      <c r="EX477" s="2845"/>
      <c r="EY477" s="2845"/>
      <c r="EZ477" s="2845"/>
      <c r="FA477" s="2845"/>
      <c r="FB477" s="2845"/>
      <c r="FC477" s="2845"/>
      <c r="FD477" s="2845"/>
      <c r="FE477" s="2845" t="s">
        <v>1379</v>
      </c>
      <c r="FF477" s="2845"/>
      <c r="FG477" s="2845"/>
      <c r="FH477" s="2845"/>
      <c r="FI477" s="2845"/>
      <c r="FJ477" s="2845"/>
      <c r="FK477" s="2845"/>
      <c r="FL477" s="2845"/>
      <c r="FM477" s="2845"/>
      <c r="FN477" s="2845"/>
      <c r="FO477" s="2845"/>
      <c r="FP477" s="2845"/>
      <c r="FQ477" s="2845"/>
      <c r="FR477" s="2845"/>
      <c r="FS477" s="2845"/>
      <c r="FT477" s="2845"/>
      <c r="FU477" s="2845"/>
      <c r="FV477" s="2845"/>
      <c r="FW477" s="2845"/>
      <c r="FX477" s="2845"/>
      <c r="FY477" s="2845"/>
      <c r="FZ477" s="2845"/>
      <c r="GA477" s="2845"/>
      <c r="GB477" s="2845"/>
      <c r="GC477" s="2845"/>
      <c r="GD477" s="2845"/>
      <c r="GE477" s="2845"/>
      <c r="GF477" s="2845"/>
      <c r="GG477" s="2845"/>
      <c r="GH477" s="2845"/>
      <c r="GI477" s="2845"/>
      <c r="GJ477" s="2845"/>
      <c r="GK477" s="2845" t="s">
        <v>1379</v>
      </c>
      <c r="GL477" s="2845"/>
      <c r="GM477" s="2845"/>
      <c r="GN477" s="2845"/>
      <c r="GO477" s="2845"/>
      <c r="GP477" s="2845"/>
      <c r="GQ477" s="2845"/>
      <c r="GR477" s="2845"/>
      <c r="GS477" s="2845"/>
      <c r="GT477" s="2845"/>
      <c r="GU477" s="2845"/>
      <c r="GV477" s="2845"/>
      <c r="GW477" s="2845"/>
      <c r="GX477" s="2845"/>
      <c r="GY477" s="2845"/>
      <c r="GZ477" s="2845"/>
      <c r="HA477" s="2845"/>
      <c r="HB477" s="2845"/>
      <c r="HC477" s="2845"/>
      <c r="HD477" s="2845"/>
      <c r="HE477" s="2845"/>
      <c r="HF477" s="2845"/>
      <c r="HG477" s="2845"/>
      <c r="HH477" s="2845"/>
      <c r="HI477" s="2845"/>
      <c r="HJ477" s="2845"/>
      <c r="HK477" s="2845"/>
      <c r="HL477" s="2845"/>
      <c r="HM477" s="2845"/>
      <c r="HN477" s="2845"/>
      <c r="HO477" s="2845"/>
      <c r="HP477" s="2845"/>
      <c r="HQ477" s="2845" t="s">
        <v>1379</v>
      </c>
      <c r="HR477" s="2845"/>
      <c r="HS477" s="2845"/>
      <c r="HT477" s="2845"/>
      <c r="HU477" s="2845"/>
      <c r="HV477" s="2845"/>
      <c r="HW477" s="2845"/>
      <c r="HX477" s="2845"/>
      <c r="HY477" s="2845"/>
      <c r="HZ477" s="2845"/>
      <c r="IA477" s="2845"/>
      <c r="IB477" s="2845"/>
      <c r="IC477" s="2845"/>
      <c r="ID477" s="2845"/>
      <c r="IE477" s="2845"/>
      <c r="IF477" s="2845"/>
      <c r="IG477" s="2845"/>
      <c r="IH477" s="2845"/>
      <c r="II477" s="2845"/>
      <c r="IJ477" s="2845"/>
      <c r="IK477" s="2845"/>
      <c r="IL477" s="2845"/>
      <c r="IM477" s="2845"/>
      <c r="IN477" s="2845"/>
      <c r="IO477" s="2845"/>
      <c r="IP477" s="2845"/>
      <c r="IQ477" s="2845"/>
      <c r="IR477" s="2845"/>
      <c r="IS477" s="2845"/>
      <c r="IT477" s="2845"/>
      <c r="IU477" s="2845"/>
      <c r="IV477" s="2845"/>
      <c r="IW477" s="2845" t="s">
        <v>1379</v>
      </c>
      <c r="IX477" s="2845"/>
      <c r="IY477" s="2845"/>
      <c r="IZ477" s="2845"/>
      <c r="JA477" s="2845"/>
      <c r="JB477" s="2845"/>
      <c r="JC477" s="2845"/>
      <c r="JD477" s="2845"/>
      <c r="JE477" s="2845"/>
      <c r="JF477" s="2845"/>
      <c r="JG477" s="2845"/>
      <c r="JH477" s="2845"/>
      <c r="JI477" s="2845"/>
      <c r="JJ477" s="2845"/>
      <c r="JK477" s="2845"/>
      <c r="JL477" s="2845"/>
      <c r="JM477" s="2845"/>
      <c r="JN477" s="2845"/>
      <c r="JO477" s="2845"/>
      <c r="JP477" s="2845"/>
      <c r="JQ477" s="2845"/>
      <c r="JR477" s="2845"/>
      <c r="JS477" s="2845"/>
      <c r="JT477" s="2845"/>
      <c r="JU477" s="2845"/>
      <c r="JV477" s="2845"/>
      <c r="JW477" s="2845"/>
      <c r="JX477" s="2845"/>
      <c r="JY477" s="2845"/>
      <c r="JZ477" s="2845"/>
      <c r="KA477" s="2845"/>
      <c r="KB477" s="2845"/>
      <c r="KC477" s="2845" t="s">
        <v>1379</v>
      </c>
      <c r="KD477" s="2845"/>
      <c r="KE477" s="2845"/>
      <c r="KF477" s="2845"/>
      <c r="KG477" s="2845"/>
      <c r="KH477" s="2845"/>
      <c r="KI477" s="2845"/>
      <c r="KJ477" s="2845"/>
      <c r="KK477" s="2845"/>
      <c r="KL477" s="2845"/>
      <c r="KM477" s="2845"/>
      <c r="KN477" s="2845"/>
      <c r="KO477" s="2845"/>
      <c r="KP477" s="2845"/>
      <c r="KQ477" s="2845"/>
      <c r="KR477" s="2845"/>
      <c r="KS477" s="2845"/>
      <c r="KT477" s="2845"/>
      <c r="KU477" s="2845"/>
      <c r="KV477" s="2845"/>
      <c r="KW477" s="2845"/>
      <c r="KX477" s="2845"/>
      <c r="KY477" s="2845"/>
      <c r="KZ477" s="2845"/>
      <c r="LA477" s="2845"/>
      <c r="LB477" s="2845"/>
      <c r="LC477" s="2845"/>
      <c r="LD477" s="2845"/>
      <c r="LE477" s="2845"/>
      <c r="LF477" s="2845"/>
      <c r="LG477" s="2845"/>
      <c r="LH477" s="2845"/>
      <c r="LI477" s="2845" t="s">
        <v>1379</v>
      </c>
      <c r="LJ477" s="2845"/>
      <c r="LK477" s="2845"/>
      <c r="LL477" s="2845"/>
      <c r="LM477" s="2845"/>
      <c r="LN477" s="2845"/>
      <c r="LO477" s="2845"/>
      <c r="LP477" s="2845"/>
      <c r="LQ477" s="2845"/>
      <c r="LR477" s="2845"/>
      <c r="LS477" s="2845"/>
      <c r="LT477" s="2845"/>
      <c r="LU477" s="2845"/>
      <c r="LV477" s="2845"/>
      <c r="LW477" s="2845"/>
      <c r="LX477" s="2845"/>
      <c r="LY477" s="2845"/>
      <c r="LZ477" s="2845"/>
      <c r="MA477" s="2845"/>
      <c r="MB477" s="2845"/>
      <c r="MC477" s="2845"/>
      <c r="MD477" s="2845"/>
      <c r="ME477" s="2845"/>
      <c r="MF477" s="2845"/>
      <c r="MG477" s="2845"/>
      <c r="MH477" s="2845"/>
      <c r="MI477" s="2845"/>
      <c r="MJ477" s="2845"/>
      <c r="MK477" s="2845"/>
      <c r="ML477" s="2845"/>
      <c r="MM477" s="2845"/>
      <c r="MN477" s="2845"/>
      <c r="MO477" s="2845" t="s">
        <v>1379</v>
      </c>
      <c r="MP477" s="2845"/>
      <c r="MQ477" s="2845"/>
      <c r="MR477" s="2845"/>
      <c r="MS477" s="2845"/>
      <c r="MT477" s="2845"/>
      <c r="MU477" s="2845"/>
      <c r="MV477" s="2845"/>
      <c r="MW477" s="2845"/>
      <c r="MX477" s="2845"/>
      <c r="MY477" s="2845"/>
      <c r="MZ477" s="2845"/>
      <c r="NA477" s="2845"/>
      <c r="NB477" s="2845"/>
      <c r="NC477" s="2845"/>
      <c r="ND477" s="2845"/>
      <c r="NE477" s="2845"/>
      <c r="NF477" s="2845"/>
      <c r="NG477" s="2845"/>
      <c r="NH477" s="2845"/>
      <c r="NI477" s="2845"/>
      <c r="NJ477" s="2845"/>
      <c r="NK477" s="2845"/>
      <c r="NL477" s="2845"/>
      <c r="NM477" s="2845"/>
      <c r="NN477" s="2845"/>
      <c r="NO477" s="2845"/>
      <c r="NP477" s="2845"/>
      <c r="NQ477" s="2845"/>
      <c r="NR477" s="2845"/>
      <c r="NS477" s="2845"/>
      <c r="NT477" s="2845"/>
      <c r="NU477" s="2845" t="s">
        <v>1379</v>
      </c>
      <c r="NV477" s="2845"/>
      <c r="NW477" s="2845"/>
      <c r="NX477" s="2845"/>
      <c r="NY477" s="2845"/>
      <c r="NZ477" s="2845"/>
      <c r="OA477" s="2845"/>
      <c r="OB477" s="2845"/>
      <c r="OC477" s="2845"/>
      <c r="OD477" s="2845"/>
      <c r="OE477" s="2845"/>
      <c r="OF477" s="2845"/>
      <c r="OG477" s="2845"/>
      <c r="OH477" s="2845"/>
      <c r="OI477" s="2845"/>
      <c r="OJ477" s="2845"/>
      <c r="OK477" s="2845"/>
      <c r="OL477" s="2845"/>
      <c r="OM477" s="2845"/>
      <c r="ON477" s="2845"/>
      <c r="OO477" s="2845"/>
      <c r="OP477" s="2845"/>
      <c r="OQ477" s="2845"/>
      <c r="OR477" s="2845"/>
      <c r="OS477" s="2845"/>
      <c r="OT477" s="2845"/>
      <c r="OU477" s="2845"/>
      <c r="OV477" s="2845"/>
      <c r="OW477" s="2845"/>
      <c r="OX477" s="2845"/>
      <c r="OY477" s="2845"/>
      <c r="OZ477" s="2845"/>
      <c r="PA477" s="2845" t="s">
        <v>1379</v>
      </c>
      <c r="PB477" s="2845"/>
      <c r="PC477" s="2845"/>
      <c r="PD477" s="2845"/>
      <c r="PE477" s="2845"/>
      <c r="PF477" s="2845"/>
      <c r="PG477" s="2845"/>
      <c r="PH477" s="2845"/>
      <c r="PI477" s="2845"/>
      <c r="PJ477" s="2845"/>
      <c r="PK477" s="2845"/>
      <c r="PL477" s="2845"/>
      <c r="PM477" s="2845"/>
      <c r="PN477" s="2845"/>
      <c r="PO477" s="2845"/>
      <c r="PP477" s="2845"/>
      <c r="PQ477" s="2845"/>
      <c r="PR477" s="2845"/>
      <c r="PS477" s="2845"/>
      <c r="PT477" s="2845"/>
      <c r="PU477" s="2845"/>
      <c r="PV477" s="2845"/>
      <c r="PW477" s="2845"/>
      <c r="PX477" s="2845"/>
      <c r="PY477" s="2845"/>
      <c r="PZ477" s="2845"/>
      <c r="QA477" s="2845"/>
      <c r="QB477" s="2845"/>
      <c r="QC477" s="2845"/>
      <c r="QD477" s="2845"/>
      <c r="QE477" s="2845"/>
      <c r="QF477" s="2845"/>
      <c r="QG477" s="2845" t="s">
        <v>1379</v>
      </c>
      <c r="QH477" s="2845"/>
      <c r="QI477" s="2845"/>
      <c r="QJ477" s="2845"/>
      <c r="QK477" s="2845"/>
      <c r="QL477" s="2845"/>
      <c r="QM477" s="2845"/>
      <c r="QN477" s="2845"/>
      <c r="QO477" s="2845"/>
      <c r="QP477" s="2845"/>
      <c r="QQ477" s="2845"/>
      <c r="QR477" s="2845"/>
      <c r="QS477" s="2845"/>
      <c r="QT477" s="2845"/>
      <c r="QU477" s="2845"/>
      <c r="QV477" s="2845"/>
      <c r="QW477" s="2845"/>
      <c r="QX477" s="2845"/>
      <c r="QY477" s="2845"/>
      <c r="QZ477" s="2845"/>
      <c r="RA477" s="2845"/>
      <c r="RB477" s="2845"/>
      <c r="RC477" s="2845"/>
      <c r="RD477" s="2845"/>
      <c r="RE477" s="2845"/>
      <c r="RF477" s="2845"/>
      <c r="RG477" s="2845"/>
      <c r="RH477" s="2845"/>
      <c r="RI477" s="2845"/>
      <c r="RJ477" s="2845"/>
      <c r="RK477" s="2845"/>
      <c r="RL477" s="2845"/>
      <c r="RM477" s="2845" t="s">
        <v>1379</v>
      </c>
      <c r="RN477" s="2845"/>
      <c r="RO477" s="2845"/>
      <c r="RP477" s="2845"/>
      <c r="RQ477" s="2845"/>
      <c r="RR477" s="2845"/>
      <c r="RS477" s="2845"/>
      <c r="RT477" s="2845"/>
      <c r="RU477" s="2845"/>
      <c r="RV477" s="2845"/>
      <c r="RW477" s="2845"/>
      <c r="RX477" s="2845"/>
      <c r="RY477" s="2845"/>
      <c r="RZ477" s="2845"/>
      <c r="SA477" s="2845"/>
      <c r="SB477" s="2845"/>
      <c r="SC477" s="2845"/>
      <c r="SD477" s="2845"/>
      <c r="SE477" s="2845"/>
      <c r="SF477" s="2845"/>
      <c r="SG477" s="2845"/>
      <c r="SH477" s="2845"/>
      <c r="SI477" s="2845"/>
      <c r="SJ477" s="2845"/>
      <c r="SK477" s="2845"/>
      <c r="SL477" s="2845"/>
      <c r="SM477" s="2845"/>
      <c r="SN477" s="2845"/>
      <c r="SO477" s="2845"/>
      <c r="SP477" s="2845"/>
      <c r="SQ477" s="2845"/>
      <c r="SR477" s="2845"/>
      <c r="SS477" s="2845" t="s">
        <v>1379</v>
      </c>
      <c r="ST477" s="2845"/>
      <c r="SU477" s="2845"/>
      <c r="SV477" s="2845"/>
      <c r="SW477" s="2845"/>
      <c r="SX477" s="2845"/>
      <c r="SY477" s="2845"/>
      <c r="SZ477" s="2845"/>
      <c r="TA477" s="2845"/>
      <c r="TB477" s="2845"/>
      <c r="TC477" s="2845"/>
      <c r="TD477" s="2845"/>
      <c r="TE477" s="2845"/>
      <c r="TF477" s="2845"/>
      <c r="TG477" s="2845"/>
      <c r="TH477" s="2845"/>
      <c r="TI477" s="2845"/>
      <c r="TJ477" s="2845"/>
      <c r="TK477" s="2845"/>
      <c r="TL477" s="2845"/>
      <c r="TM477" s="2845"/>
      <c r="TN477" s="2845"/>
      <c r="TO477" s="2845"/>
      <c r="TP477" s="2845"/>
      <c r="TQ477" s="2845"/>
      <c r="TR477" s="2845"/>
      <c r="TS477" s="2845"/>
      <c r="TT477" s="2845"/>
      <c r="TU477" s="2845"/>
      <c r="TV477" s="2845"/>
      <c r="TW477" s="2845"/>
      <c r="TX477" s="2845"/>
      <c r="TY477" s="2845" t="s">
        <v>1379</v>
      </c>
      <c r="TZ477" s="2845"/>
      <c r="UA477" s="2845"/>
      <c r="UB477" s="2845"/>
      <c r="UC477" s="2845"/>
      <c r="UD477" s="2845"/>
      <c r="UE477" s="2845"/>
      <c r="UF477" s="2845"/>
      <c r="UG477" s="2845"/>
      <c r="UH477" s="2845"/>
      <c r="UI477" s="2845"/>
      <c r="UJ477" s="2845"/>
      <c r="UK477" s="2845"/>
      <c r="UL477" s="2845"/>
      <c r="UM477" s="2845"/>
      <c r="UN477" s="2845"/>
      <c r="UO477" s="2845"/>
      <c r="UP477" s="2845"/>
      <c r="UQ477" s="2845"/>
      <c r="UR477" s="2845"/>
      <c r="US477" s="2845"/>
      <c r="UT477" s="2845"/>
      <c r="UU477" s="2845"/>
      <c r="UV477" s="2845"/>
      <c r="UW477" s="2845"/>
      <c r="UX477" s="2845"/>
      <c r="UY477" s="2845"/>
      <c r="UZ477" s="2845"/>
      <c r="VA477" s="2845"/>
      <c r="VB477" s="2845"/>
      <c r="VC477" s="2845"/>
      <c r="VD477" s="2845"/>
      <c r="VE477" s="2845" t="s">
        <v>1379</v>
      </c>
      <c r="VF477" s="2845"/>
      <c r="VG477" s="2845"/>
      <c r="VH477" s="2845"/>
      <c r="VI477" s="2845"/>
      <c r="VJ477" s="2845"/>
      <c r="VK477" s="2845"/>
      <c r="VL477" s="2845"/>
      <c r="VM477" s="2845"/>
      <c r="VN477" s="2845"/>
      <c r="VO477" s="2845"/>
      <c r="VP477" s="2845"/>
      <c r="VQ477" s="2845"/>
      <c r="VR477" s="2845"/>
      <c r="VS477" s="2845"/>
      <c r="VT477" s="2845"/>
      <c r="VU477" s="2845"/>
      <c r="VV477" s="2845"/>
      <c r="VW477" s="2845"/>
      <c r="VX477" s="2845"/>
      <c r="VY477" s="2845"/>
      <c r="VZ477" s="2845"/>
      <c r="WA477" s="2845"/>
      <c r="WB477" s="2845"/>
      <c r="WC477" s="2845"/>
      <c r="WD477" s="2845"/>
      <c r="WE477" s="2845"/>
      <c r="WF477" s="2845"/>
      <c r="WG477" s="2845"/>
      <c r="WH477" s="2845"/>
      <c r="WI477" s="2845"/>
      <c r="WJ477" s="2845"/>
      <c r="WK477" s="2845" t="s">
        <v>1379</v>
      </c>
      <c r="WL477" s="2845"/>
      <c r="WM477" s="2845"/>
      <c r="WN477" s="2845"/>
      <c r="WO477" s="2845"/>
      <c r="WP477" s="2845"/>
      <c r="WQ477" s="2845"/>
      <c r="WR477" s="2845"/>
      <c r="WS477" s="2845"/>
      <c r="WT477" s="2845"/>
      <c r="WU477" s="2845"/>
      <c r="WV477" s="2845"/>
      <c r="WW477" s="2845"/>
      <c r="WX477" s="2845"/>
      <c r="WY477" s="2845"/>
      <c r="WZ477" s="2845"/>
      <c r="XA477" s="2845"/>
      <c r="XB477" s="2845"/>
      <c r="XC477" s="2845"/>
      <c r="XD477" s="2845"/>
      <c r="XE477" s="2845"/>
      <c r="XF477" s="2845"/>
      <c r="XG477" s="2845"/>
      <c r="XH477" s="2845"/>
      <c r="XI477" s="2845"/>
      <c r="XJ477" s="2845"/>
      <c r="XK477" s="2845"/>
      <c r="XL477" s="2845"/>
      <c r="XM477" s="2845"/>
      <c r="XN477" s="2845"/>
      <c r="XO477" s="2845"/>
      <c r="XP477" s="2845"/>
      <c r="XQ477" s="2845" t="s">
        <v>1379</v>
      </c>
      <c r="XR477" s="2845"/>
      <c r="XS477" s="2845"/>
      <c r="XT477" s="2845"/>
      <c r="XU477" s="2845"/>
      <c r="XV477" s="2845"/>
      <c r="XW477" s="2845"/>
      <c r="XX477" s="2845"/>
      <c r="XY477" s="2845"/>
      <c r="XZ477" s="2845"/>
      <c r="YA477" s="2845"/>
      <c r="YB477" s="2845"/>
      <c r="YC477" s="2845"/>
      <c r="YD477" s="2845"/>
      <c r="YE477" s="2845"/>
      <c r="YF477" s="2845"/>
      <c r="YG477" s="2845"/>
      <c r="YH477" s="2845"/>
      <c r="YI477" s="2845"/>
      <c r="YJ477" s="2845"/>
      <c r="YK477" s="2845"/>
      <c r="YL477" s="2845"/>
      <c r="YM477" s="2845"/>
      <c r="YN477" s="2845"/>
      <c r="YO477" s="2845"/>
      <c r="YP477" s="2845"/>
      <c r="YQ477" s="2845"/>
      <c r="YR477" s="2845"/>
      <c r="YS477" s="2845"/>
      <c r="YT477" s="2845"/>
      <c r="YU477" s="2845"/>
      <c r="YV477" s="2845"/>
      <c r="YW477" s="2845" t="s">
        <v>1379</v>
      </c>
      <c r="YX477" s="2845"/>
      <c r="YY477" s="2845"/>
      <c r="YZ477" s="2845"/>
      <c r="ZA477" s="2845"/>
      <c r="ZB477" s="2845"/>
      <c r="ZC477" s="2845"/>
      <c r="ZD477" s="2845"/>
      <c r="ZE477" s="2845"/>
      <c r="ZF477" s="2845"/>
      <c r="ZG477" s="2845"/>
      <c r="ZH477" s="2845"/>
      <c r="ZI477" s="2845"/>
      <c r="ZJ477" s="2845"/>
      <c r="ZK477" s="2845"/>
      <c r="ZL477" s="2845"/>
      <c r="ZM477" s="2845"/>
      <c r="ZN477" s="2845"/>
      <c r="ZO477" s="2845"/>
      <c r="ZP477" s="2845"/>
      <c r="ZQ477" s="2845"/>
      <c r="ZR477" s="2845"/>
      <c r="ZS477" s="2845"/>
      <c r="ZT477" s="2845"/>
      <c r="ZU477" s="2845"/>
      <c r="ZV477" s="2845"/>
      <c r="ZW477" s="2845"/>
      <c r="ZX477" s="2845"/>
      <c r="ZY477" s="2845"/>
      <c r="ZZ477" s="2845"/>
      <c r="AAA477" s="2845"/>
      <c r="AAB477" s="2845"/>
      <c r="AAC477" s="2845" t="s">
        <v>1379</v>
      </c>
      <c r="AAD477" s="2845"/>
      <c r="AAE477" s="2845"/>
      <c r="AAF477" s="2845"/>
      <c r="AAG477" s="2845"/>
      <c r="AAH477" s="2845"/>
      <c r="AAI477" s="2845"/>
      <c r="AAJ477" s="2845"/>
      <c r="AAK477" s="2845"/>
      <c r="AAL477" s="2845"/>
      <c r="AAM477" s="2845"/>
      <c r="AAN477" s="2845"/>
      <c r="AAO477" s="2845"/>
      <c r="AAP477" s="2845"/>
      <c r="AAQ477" s="2845"/>
      <c r="AAR477" s="2845"/>
      <c r="AAS477" s="2845"/>
      <c r="AAT477" s="2845"/>
      <c r="AAU477" s="2845"/>
      <c r="AAV477" s="2845"/>
      <c r="AAW477" s="2845"/>
      <c r="AAX477" s="2845"/>
      <c r="AAY477" s="2845"/>
      <c r="AAZ477" s="2845"/>
      <c r="ABA477" s="2845"/>
      <c r="ABB477" s="2845"/>
      <c r="ABC477" s="2845"/>
      <c r="ABD477" s="2845"/>
      <c r="ABE477" s="2845"/>
      <c r="ABF477" s="2845"/>
      <c r="ABG477" s="2845"/>
      <c r="ABH477" s="2845"/>
      <c r="ABI477" s="2845" t="s">
        <v>1379</v>
      </c>
      <c r="ABJ477" s="2845"/>
      <c r="ABK477" s="2845"/>
      <c r="ABL477" s="2845"/>
      <c r="ABM477" s="2845"/>
      <c r="ABN477" s="2845"/>
      <c r="ABO477" s="2845"/>
      <c r="ABP477" s="2845"/>
      <c r="ABQ477" s="2845"/>
      <c r="ABR477" s="2845"/>
      <c r="ABS477" s="2845"/>
      <c r="ABT477" s="2845"/>
      <c r="ABU477" s="2845"/>
      <c r="ABV477" s="2845"/>
      <c r="ABW477" s="2845"/>
      <c r="ABX477" s="2845"/>
      <c r="ABY477" s="2845"/>
      <c r="ABZ477" s="2845"/>
      <c r="ACA477" s="2845"/>
      <c r="ACB477" s="2845"/>
      <c r="ACC477" s="2845"/>
      <c r="ACD477" s="2845"/>
      <c r="ACE477" s="2845"/>
      <c r="ACF477" s="2845"/>
      <c r="ACG477" s="2845"/>
      <c r="ACH477" s="2845"/>
      <c r="ACI477" s="2845"/>
      <c r="ACJ477" s="2845"/>
      <c r="ACK477" s="2845"/>
      <c r="ACL477" s="2845"/>
      <c r="ACM477" s="2845"/>
      <c r="ACN477" s="2845"/>
      <c r="ACO477" s="2845" t="s">
        <v>1379</v>
      </c>
      <c r="ACP477" s="2845"/>
      <c r="ACQ477" s="2845"/>
      <c r="ACR477" s="2845"/>
      <c r="ACS477" s="2845"/>
      <c r="ACT477" s="2845"/>
      <c r="ACU477" s="2845"/>
      <c r="ACV477" s="2845"/>
      <c r="ACW477" s="2845"/>
      <c r="ACX477" s="2845"/>
      <c r="ACY477" s="2845"/>
      <c r="ACZ477" s="2845"/>
      <c r="ADA477" s="2845"/>
      <c r="ADB477" s="2845"/>
      <c r="ADC477" s="2845"/>
      <c r="ADD477" s="2845"/>
      <c r="ADE477" s="2845"/>
      <c r="ADF477" s="2845"/>
      <c r="ADG477" s="2845"/>
      <c r="ADH477" s="2845"/>
      <c r="ADI477" s="2845"/>
      <c r="ADJ477" s="2845"/>
      <c r="ADK477" s="2845"/>
      <c r="ADL477" s="2845"/>
      <c r="ADM477" s="2845"/>
      <c r="ADN477" s="2845"/>
      <c r="ADO477" s="2845"/>
      <c r="ADP477" s="2845"/>
      <c r="ADQ477" s="2845"/>
      <c r="ADR477" s="2845"/>
      <c r="ADS477" s="2845"/>
      <c r="ADT477" s="2845"/>
      <c r="ADU477" s="2845" t="s">
        <v>1379</v>
      </c>
      <c r="ADV477" s="2845"/>
      <c r="ADW477" s="2845"/>
      <c r="ADX477" s="2845"/>
      <c r="ADY477" s="2845"/>
      <c r="ADZ477" s="2845"/>
      <c r="AEA477" s="2845"/>
      <c r="AEB477" s="2845"/>
      <c r="AEC477" s="2845"/>
      <c r="AED477" s="2845"/>
      <c r="AEE477" s="2845"/>
      <c r="AEF477" s="2845"/>
      <c r="AEG477" s="2845"/>
      <c r="AEH477" s="2845"/>
      <c r="AEI477" s="2845"/>
      <c r="AEJ477" s="2845"/>
      <c r="AEK477" s="2845"/>
      <c r="AEL477" s="2845"/>
      <c r="AEM477" s="2845"/>
      <c r="AEN477" s="2845"/>
      <c r="AEO477" s="2845"/>
      <c r="AEP477" s="2845"/>
      <c r="AEQ477" s="2845"/>
      <c r="AER477" s="2845"/>
      <c r="AES477" s="2845"/>
      <c r="AET477" s="2845"/>
      <c r="AEU477" s="2845"/>
      <c r="AEV477" s="2845"/>
      <c r="AEW477" s="2845"/>
      <c r="AEX477" s="2845"/>
      <c r="AEY477" s="2845"/>
      <c r="AEZ477" s="2845"/>
      <c r="AFA477" s="2845" t="s">
        <v>1379</v>
      </c>
      <c r="AFB477" s="2845"/>
      <c r="AFC477" s="2845"/>
      <c r="AFD477" s="2845"/>
      <c r="AFE477" s="2845"/>
      <c r="AFF477" s="2845"/>
      <c r="AFG477" s="2845"/>
      <c r="AFH477" s="2845"/>
      <c r="AFI477" s="2845"/>
      <c r="AFJ477" s="2845"/>
      <c r="AFK477" s="2845"/>
      <c r="AFL477" s="2845"/>
      <c r="AFM477" s="2845"/>
      <c r="AFN477" s="2845"/>
      <c r="AFO477" s="2845"/>
      <c r="AFP477" s="2845"/>
      <c r="AFQ477" s="2845"/>
      <c r="AFR477" s="2845"/>
      <c r="AFS477" s="2845"/>
      <c r="AFT477" s="2845"/>
      <c r="AFU477" s="2845"/>
      <c r="AFV477" s="2845"/>
      <c r="AFW477" s="2845"/>
      <c r="AFX477" s="2845"/>
      <c r="AFY477" s="2845"/>
      <c r="AFZ477" s="2845"/>
      <c r="AGA477" s="2845"/>
      <c r="AGB477" s="2845"/>
      <c r="AGC477" s="2845"/>
      <c r="AGD477" s="2845"/>
      <c r="AGE477" s="2845"/>
      <c r="AGF477" s="2845"/>
      <c r="AGG477" s="2845" t="s">
        <v>1379</v>
      </c>
      <c r="AGH477" s="2845"/>
      <c r="AGI477" s="2845"/>
      <c r="AGJ477" s="2845"/>
      <c r="AGK477" s="2845"/>
      <c r="AGL477" s="2845"/>
      <c r="AGM477" s="2845"/>
      <c r="AGN477" s="2845"/>
      <c r="AGO477" s="2845"/>
      <c r="AGP477" s="2845"/>
      <c r="AGQ477" s="2845"/>
      <c r="AGR477" s="2845"/>
      <c r="AGS477" s="2845"/>
      <c r="AGT477" s="2845"/>
      <c r="AGU477" s="2845"/>
      <c r="AGV477" s="2845"/>
      <c r="AGW477" s="2845"/>
      <c r="AGX477" s="2845"/>
      <c r="AGY477" s="2845"/>
      <c r="AGZ477" s="2845"/>
      <c r="AHA477" s="2845"/>
      <c r="AHB477" s="2845"/>
      <c r="AHC477" s="2845"/>
      <c r="AHD477" s="2845"/>
      <c r="AHE477" s="2845"/>
      <c r="AHF477" s="2845"/>
      <c r="AHG477" s="2845"/>
      <c r="AHH477" s="2845"/>
      <c r="AHI477" s="2845"/>
      <c r="AHJ477" s="2845"/>
      <c r="AHK477" s="2845"/>
      <c r="AHL477" s="2845"/>
      <c r="AHM477" s="2845" t="s">
        <v>1379</v>
      </c>
      <c r="AHN477" s="2845"/>
      <c r="AHO477" s="2845"/>
      <c r="AHP477" s="2845"/>
      <c r="AHQ477" s="2845"/>
      <c r="AHR477" s="2845"/>
      <c r="AHS477" s="2845"/>
      <c r="AHT477" s="2845"/>
      <c r="AHU477" s="2845"/>
      <c r="AHV477" s="2845"/>
      <c r="AHW477" s="2845"/>
      <c r="AHX477" s="2845"/>
      <c r="AHY477" s="2845"/>
      <c r="AHZ477" s="2845"/>
      <c r="AIA477" s="2845"/>
      <c r="AIB477" s="2845"/>
      <c r="AIC477" s="2845"/>
      <c r="AID477" s="2845"/>
      <c r="AIE477" s="2845"/>
      <c r="AIF477" s="2845"/>
      <c r="AIG477" s="2845"/>
      <c r="AIH477" s="2845"/>
      <c r="AII477" s="2845"/>
      <c r="AIJ477" s="2845"/>
      <c r="AIK477" s="2845"/>
      <c r="AIL477" s="2845"/>
      <c r="AIM477" s="2845"/>
      <c r="AIN477" s="2845"/>
      <c r="AIO477" s="2845"/>
      <c r="AIP477" s="2845"/>
      <c r="AIQ477" s="2845"/>
      <c r="AIR477" s="2845"/>
      <c r="AIS477" s="2845" t="s">
        <v>1379</v>
      </c>
      <c r="AIT477" s="2845"/>
      <c r="AIU477" s="2845"/>
      <c r="AIV477" s="2845"/>
      <c r="AIW477" s="2845"/>
      <c r="AIX477" s="2845"/>
      <c r="AIY477" s="2845"/>
      <c r="AIZ477" s="2845"/>
      <c r="AJA477" s="2845"/>
      <c r="AJB477" s="2845"/>
      <c r="AJC477" s="2845"/>
      <c r="AJD477" s="2845"/>
      <c r="AJE477" s="2845"/>
      <c r="AJF477" s="2845"/>
      <c r="AJG477" s="2845"/>
      <c r="AJH477" s="2845"/>
      <c r="AJI477" s="2845"/>
      <c r="AJJ477" s="2845"/>
      <c r="AJK477" s="2845"/>
      <c r="AJL477" s="2845"/>
      <c r="AJM477" s="2845"/>
      <c r="AJN477" s="2845"/>
      <c r="AJO477" s="2845"/>
      <c r="AJP477" s="2845"/>
      <c r="AJQ477" s="2845"/>
      <c r="AJR477" s="2845"/>
      <c r="AJS477" s="2845"/>
      <c r="AJT477" s="2845"/>
      <c r="AJU477" s="2845"/>
      <c r="AJV477" s="2845"/>
      <c r="AJW477" s="2845"/>
      <c r="AJX477" s="2845"/>
      <c r="AJY477" s="2845" t="s">
        <v>1379</v>
      </c>
      <c r="AJZ477" s="2845"/>
      <c r="AKA477" s="2845"/>
      <c r="AKB477" s="2845"/>
      <c r="AKC477" s="2845"/>
      <c r="AKD477" s="2845"/>
      <c r="AKE477" s="2845"/>
      <c r="AKF477" s="2845"/>
      <c r="AKG477" s="2845"/>
      <c r="AKH477" s="2845"/>
      <c r="AKI477" s="2845"/>
      <c r="AKJ477" s="2845"/>
      <c r="AKK477" s="2845"/>
      <c r="AKL477" s="2845"/>
      <c r="AKM477" s="2845"/>
      <c r="AKN477" s="2845"/>
      <c r="AKO477" s="2845"/>
      <c r="AKP477" s="2845"/>
      <c r="AKQ477" s="2845"/>
      <c r="AKR477" s="2845"/>
      <c r="AKS477" s="2845"/>
      <c r="AKT477" s="2845"/>
      <c r="AKU477" s="2845"/>
      <c r="AKV477" s="2845"/>
      <c r="AKW477" s="2845"/>
      <c r="AKX477" s="2845"/>
      <c r="AKY477" s="2845"/>
      <c r="AKZ477" s="2845"/>
      <c r="ALA477" s="2845"/>
      <c r="ALB477" s="2845"/>
      <c r="ALC477" s="2845"/>
      <c r="ALD477" s="2845"/>
      <c r="ALE477" s="2845" t="s">
        <v>1379</v>
      </c>
      <c r="ALF477" s="2845"/>
      <c r="ALG477" s="2845"/>
      <c r="ALH477" s="2845"/>
      <c r="ALI477" s="2845"/>
      <c r="ALJ477" s="2845"/>
      <c r="ALK477" s="2845"/>
      <c r="ALL477" s="2845"/>
      <c r="ALM477" s="2845"/>
      <c r="ALN477" s="2845"/>
      <c r="ALO477" s="2845"/>
      <c r="ALP477" s="2845"/>
      <c r="ALQ477" s="2845"/>
      <c r="ALR477" s="2845"/>
      <c r="ALS477" s="2845"/>
      <c r="ALT477" s="2845"/>
      <c r="ALU477" s="2845"/>
      <c r="ALV477" s="2845"/>
      <c r="ALW477" s="2845"/>
      <c r="ALX477" s="2845"/>
      <c r="ALY477" s="2845"/>
      <c r="ALZ477" s="2845"/>
      <c r="AMA477" s="2845"/>
      <c r="AMB477" s="2845"/>
      <c r="AMC477" s="2845"/>
      <c r="AMD477" s="2845"/>
      <c r="AME477" s="2845"/>
      <c r="AMF477" s="2845"/>
      <c r="AMG477" s="2845"/>
      <c r="AMH477" s="2845"/>
      <c r="AMI477" s="2845"/>
      <c r="AMJ477" s="2845"/>
      <c r="AMK477" s="2845" t="s">
        <v>1379</v>
      </c>
      <c r="AML477" s="2845"/>
      <c r="AMM477" s="2845"/>
      <c r="AMN477" s="2845"/>
      <c r="AMO477" s="2845"/>
      <c r="AMP477" s="2845"/>
      <c r="AMQ477" s="2845"/>
      <c r="AMR477" s="2845"/>
      <c r="AMS477" s="2845"/>
      <c r="AMT477" s="2845"/>
      <c r="AMU477" s="2845"/>
      <c r="AMV477" s="2845"/>
      <c r="AMW477" s="2845"/>
      <c r="AMX477" s="2845"/>
      <c r="AMY477" s="2845"/>
      <c r="AMZ477" s="2845"/>
      <c r="ANA477" s="2845"/>
      <c r="ANB477" s="2845"/>
      <c r="ANC477" s="2845"/>
      <c r="AND477" s="2845"/>
      <c r="ANE477" s="2845"/>
      <c r="ANF477" s="2845"/>
      <c r="ANG477" s="2845"/>
      <c r="ANH477" s="2845"/>
      <c r="ANI477" s="2845"/>
      <c r="ANJ477" s="2845"/>
      <c r="ANK477" s="2845"/>
      <c r="ANL477" s="2845"/>
      <c r="ANM477" s="2845"/>
      <c r="ANN477" s="2845"/>
      <c r="ANO477" s="2845"/>
      <c r="ANP477" s="2845"/>
      <c r="ANQ477" s="2845" t="s">
        <v>1379</v>
      </c>
      <c r="ANR477" s="2845"/>
      <c r="ANS477" s="2845"/>
      <c r="ANT477" s="2845"/>
      <c r="ANU477" s="2845"/>
      <c r="ANV477" s="2845"/>
      <c r="ANW477" s="2845"/>
      <c r="ANX477" s="2845"/>
      <c r="ANY477" s="2845"/>
      <c r="ANZ477" s="2845"/>
      <c r="AOA477" s="2845"/>
      <c r="AOB477" s="2845"/>
      <c r="AOC477" s="2845"/>
      <c r="AOD477" s="2845"/>
      <c r="AOE477" s="2845"/>
      <c r="AOF477" s="2845"/>
      <c r="AOG477" s="2845"/>
      <c r="AOH477" s="2845"/>
      <c r="AOI477" s="2845"/>
      <c r="AOJ477" s="2845"/>
      <c r="AOK477" s="2845"/>
      <c r="AOL477" s="2845"/>
      <c r="AOM477" s="2845"/>
      <c r="AON477" s="2845"/>
      <c r="AOO477" s="2845"/>
      <c r="AOP477" s="2845"/>
      <c r="AOQ477" s="2845"/>
      <c r="AOR477" s="2845"/>
      <c r="AOS477" s="2845"/>
      <c r="AOT477" s="2845"/>
      <c r="AOU477" s="2845"/>
      <c r="AOV477" s="2845"/>
      <c r="AOW477" s="2845" t="s">
        <v>1379</v>
      </c>
      <c r="AOX477" s="2845"/>
      <c r="AOY477" s="2845"/>
      <c r="AOZ477" s="2845"/>
      <c r="APA477" s="2845"/>
      <c r="APB477" s="2845"/>
      <c r="APC477" s="2845"/>
      <c r="APD477" s="2845"/>
      <c r="APE477" s="2845"/>
      <c r="APF477" s="2845"/>
      <c r="APG477" s="2845"/>
      <c r="APH477" s="2845"/>
      <c r="API477" s="2845"/>
      <c r="APJ477" s="2845"/>
      <c r="APK477" s="2845"/>
      <c r="APL477" s="2845"/>
      <c r="APM477" s="2845"/>
      <c r="APN477" s="2845"/>
      <c r="APO477" s="2845"/>
      <c r="APP477" s="2845"/>
      <c r="APQ477" s="2845"/>
      <c r="APR477" s="2845"/>
      <c r="APS477" s="2845"/>
      <c r="APT477" s="2845"/>
      <c r="APU477" s="2845"/>
      <c r="APV477" s="2845"/>
      <c r="APW477" s="2845"/>
      <c r="APX477" s="2845"/>
      <c r="APY477" s="2845"/>
      <c r="APZ477" s="2845"/>
      <c r="AQA477" s="2845"/>
      <c r="AQB477" s="2845"/>
      <c r="AQC477" s="2845" t="s">
        <v>1379</v>
      </c>
      <c r="AQD477" s="2845"/>
      <c r="AQE477" s="2845"/>
      <c r="AQF477" s="2845"/>
      <c r="AQG477" s="2845"/>
      <c r="AQH477" s="2845"/>
      <c r="AQI477" s="2845"/>
      <c r="AQJ477" s="2845"/>
      <c r="AQK477" s="2845"/>
      <c r="AQL477" s="2845"/>
      <c r="AQM477" s="2845"/>
      <c r="AQN477" s="2845"/>
      <c r="AQO477" s="2845"/>
      <c r="AQP477" s="2845"/>
      <c r="AQQ477" s="2845"/>
      <c r="AQR477" s="2845"/>
      <c r="AQS477" s="2845"/>
      <c r="AQT477" s="2845"/>
      <c r="AQU477" s="2845"/>
      <c r="AQV477" s="2845"/>
      <c r="AQW477" s="2845"/>
      <c r="AQX477" s="2845"/>
      <c r="AQY477" s="2845"/>
      <c r="AQZ477" s="2845"/>
      <c r="ARA477" s="2845"/>
      <c r="ARB477" s="2845"/>
      <c r="ARC477" s="2845"/>
      <c r="ARD477" s="2845"/>
      <c r="ARE477" s="2845"/>
      <c r="ARF477" s="2845"/>
      <c r="ARG477" s="2845"/>
      <c r="ARH477" s="2845"/>
      <c r="ARI477" s="2845" t="s">
        <v>1379</v>
      </c>
      <c r="ARJ477" s="2845"/>
      <c r="ARK477" s="2845"/>
      <c r="ARL477" s="2845"/>
      <c r="ARM477" s="2845"/>
      <c r="ARN477" s="2845"/>
      <c r="ARO477" s="2845"/>
      <c r="ARP477" s="2845"/>
      <c r="ARQ477" s="2845"/>
      <c r="ARR477" s="2845"/>
      <c r="ARS477" s="2845"/>
      <c r="ART477" s="2845"/>
      <c r="ARU477" s="2845"/>
      <c r="ARV477" s="2845"/>
      <c r="ARW477" s="2845"/>
      <c r="ARX477" s="2845"/>
      <c r="ARY477" s="2845"/>
      <c r="ARZ477" s="2845"/>
      <c r="ASA477" s="2845"/>
      <c r="ASB477" s="2845"/>
      <c r="ASC477" s="2845"/>
      <c r="ASD477" s="2845"/>
      <c r="ASE477" s="2845"/>
      <c r="ASF477" s="2845"/>
      <c r="ASG477" s="2845"/>
      <c r="ASH477" s="2845"/>
      <c r="ASI477" s="2845"/>
      <c r="ASJ477" s="2845"/>
      <c r="ASK477" s="2845"/>
      <c r="ASL477" s="2845"/>
      <c r="ASM477" s="2845"/>
      <c r="ASN477" s="2845"/>
      <c r="ASO477" s="2845" t="s">
        <v>1379</v>
      </c>
      <c r="ASP477" s="2845"/>
      <c r="ASQ477" s="2845"/>
      <c r="ASR477" s="2845"/>
      <c r="ASS477" s="2845"/>
      <c r="AST477" s="2845"/>
      <c r="ASU477" s="2845"/>
      <c r="ASV477" s="2845"/>
      <c r="ASW477" s="2845"/>
      <c r="ASX477" s="2845"/>
      <c r="ASY477" s="2845"/>
      <c r="ASZ477" s="2845"/>
      <c r="ATA477" s="2845"/>
      <c r="ATB477" s="2845"/>
      <c r="ATC477" s="2845"/>
      <c r="ATD477" s="2845"/>
      <c r="ATE477" s="2845"/>
      <c r="ATF477" s="2845"/>
      <c r="ATG477" s="2845"/>
      <c r="ATH477" s="2845"/>
      <c r="ATI477" s="2845"/>
      <c r="ATJ477" s="2845"/>
      <c r="ATK477" s="2845"/>
      <c r="ATL477" s="2845"/>
      <c r="ATM477" s="2845"/>
      <c r="ATN477" s="2845"/>
      <c r="ATO477" s="2845"/>
      <c r="ATP477" s="2845"/>
      <c r="ATQ477" s="2845"/>
      <c r="ATR477" s="2845"/>
      <c r="ATS477" s="2845"/>
      <c r="ATT477" s="2845"/>
      <c r="ATU477" s="2845" t="s">
        <v>1379</v>
      </c>
      <c r="ATV477" s="2845"/>
      <c r="ATW477" s="2845"/>
      <c r="ATX477" s="2845"/>
      <c r="ATY477" s="2845"/>
      <c r="ATZ477" s="2845"/>
      <c r="AUA477" s="2845"/>
      <c r="AUB477" s="2845"/>
      <c r="AUC477" s="2845"/>
      <c r="AUD477" s="2845"/>
      <c r="AUE477" s="2845"/>
      <c r="AUF477" s="2845"/>
      <c r="AUG477" s="2845"/>
      <c r="AUH477" s="2845"/>
      <c r="AUI477" s="2845"/>
      <c r="AUJ477" s="2845"/>
      <c r="AUK477" s="2845"/>
      <c r="AUL477" s="2845"/>
      <c r="AUM477" s="2845"/>
      <c r="AUN477" s="2845"/>
      <c r="AUO477" s="2845"/>
      <c r="AUP477" s="2845"/>
      <c r="AUQ477" s="2845"/>
      <c r="AUR477" s="2845"/>
      <c r="AUS477" s="2845"/>
      <c r="AUT477" s="2845"/>
      <c r="AUU477" s="2845"/>
      <c r="AUV477" s="2845"/>
      <c r="AUW477" s="2845"/>
      <c r="AUX477" s="2845"/>
      <c r="AUY477" s="2845"/>
      <c r="AUZ477" s="2845"/>
      <c r="AVA477" s="2845" t="s">
        <v>1379</v>
      </c>
      <c r="AVB477" s="2845"/>
      <c r="AVC477" s="2845"/>
      <c r="AVD477" s="2845"/>
      <c r="AVE477" s="2845"/>
      <c r="AVF477" s="2845"/>
      <c r="AVG477" s="2845"/>
      <c r="AVH477" s="2845"/>
      <c r="AVI477" s="2845"/>
      <c r="AVJ477" s="2845"/>
      <c r="AVK477" s="2845"/>
      <c r="AVL477" s="2845"/>
      <c r="AVM477" s="2845"/>
      <c r="AVN477" s="2845"/>
      <c r="AVO477" s="2845"/>
      <c r="AVP477" s="2845"/>
      <c r="AVQ477" s="2845"/>
      <c r="AVR477" s="2845"/>
      <c r="AVS477" s="2845"/>
      <c r="AVT477" s="2845"/>
      <c r="AVU477" s="2845"/>
      <c r="AVV477" s="2845"/>
      <c r="AVW477" s="2845"/>
      <c r="AVX477" s="2845"/>
      <c r="AVY477" s="2845"/>
      <c r="AVZ477" s="2845"/>
      <c r="AWA477" s="2845"/>
      <c r="AWB477" s="2845"/>
      <c r="AWC477" s="2845"/>
      <c r="AWD477" s="2845"/>
      <c r="AWE477" s="2845"/>
      <c r="AWF477" s="2845"/>
      <c r="AWG477" s="2845" t="s">
        <v>1379</v>
      </c>
      <c r="AWH477" s="2845"/>
      <c r="AWI477" s="2845"/>
      <c r="AWJ477" s="2845"/>
      <c r="AWK477" s="2845"/>
      <c r="AWL477" s="2845"/>
      <c r="AWM477" s="2845"/>
      <c r="AWN477" s="2845"/>
      <c r="AWO477" s="2845"/>
      <c r="AWP477" s="2845"/>
      <c r="AWQ477" s="2845"/>
      <c r="AWR477" s="2845"/>
      <c r="AWS477" s="2845"/>
      <c r="AWT477" s="2845"/>
      <c r="AWU477" s="2845"/>
      <c r="AWV477" s="2845"/>
      <c r="AWW477" s="2845"/>
      <c r="AWX477" s="2845"/>
      <c r="AWY477" s="2845"/>
      <c r="AWZ477" s="2845"/>
      <c r="AXA477" s="2845"/>
      <c r="AXB477" s="2845"/>
      <c r="AXC477" s="2845"/>
      <c r="AXD477" s="2845"/>
      <c r="AXE477" s="2845"/>
      <c r="AXF477" s="2845"/>
      <c r="AXG477" s="2845"/>
      <c r="AXH477" s="2845"/>
      <c r="AXI477" s="2845"/>
      <c r="AXJ477" s="2845"/>
      <c r="AXK477" s="2845"/>
      <c r="AXL477" s="2845"/>
      <c r="AXM477" s="2845" t="s">
        <v>1379</v>
      </c>
      <c r="AXN477" s="2845"/>
      <c r="AXO477" s="2845"/>
      <c r="AXP477" s="2845"/>
      <c r="AXQ477" s="2845"/>
      <c r="AXR477" s="2845"/>
      <c r="AXS477" s="2845"/>
      <c r="AXT477" s="2845"/>
      <c r="AXU477" s="2845"/>
      <c r="AXV477" s="2845"/>
      <c r="AXW477" s="2845"/>
      <c r="AXX477" s="2845"/>
      <c r="AXY477" s="2845"/>
      <c r="AXZ477" s="2845"/>
      <c r="AYA477" s="2845"/>
      <c r="AYB477" s="2845"/>
      <c r="AYC477" s="2845"/>
      <c r="AYD477" s="2845"/>
      <c r="AYE477" s="2845"/>
      <c r="AYF477" s="2845"/>
      <c r="AYG477" s="2845"/>
      <c r="AYH477" s="2845"/>
      <c r="AYI477" s="2845"/>
      <c r="AYJ477" s="2845"/>
      <c r="AYK477" s="2845"/>
      <c r="AYL477" s="2845"/>
      <c r="AYM477" s="2845"/>
      <c r="AYN477" s="2845"/>
      <c r="AYO477" s="2845"/>
      <c r="AYP477" s="2845"/>
      <c r="AYQ477" s="2845"/>
      <c r="AYR477" s="2845"/>
      <c r="AYS477" s="2845" t="s">
        <v>1379</v>
      </c>
      <c r="AYT477" s="2845"/>
      <c r="AYU477" s="2845"/>
      <c r="AYV477" s="2845"/>
      <c r="AYW477" s="2845"/>
      <c r="AYX477" s="2845"/>
      <c r="AYY477" s="2845"/>
      <c r="AYZ477" s="2845"/>
      <c r="AZA477" s="2845"/>
      <c r="AZB477" s="2845"/>
      <c r="AZC477" s="2845"/>
      <c r="AZD477" s="2845"/>
      <c r="AZE477" s="2845"/>
      <c r="AZF477" s="2845"/>
      <c r="AZG477" s="2845"/>
      <c r="AZH477" s="2845"/>
      <c r="AZI477" s="2845"/>
      <c r="AZJ477" s="2845"/>
      <c r="AZK477" s="2845"/>
      <c r="AZL477" s="2845"/>
      <c r="AZM477" s="2845"/>
      <c r="AZN477" s="2845"/>
      <c r="AZO477" s="2845"/>
      <c r="AZP477" s="2845"/>
      <c r="AZQ477" s="2845"/>
      <c r="AZR477" s="2845"/>
      <c r="AZS477" s="2845"/>
      <c r="AZT477" s="2845"/>
      <c r="AZU477" s="2845"/>
      <c r="AZV477" s="2845"/>
      <c r="AZW477" s="2845"/>
      <c r="AZX477" s="2845"/>
      <c r="AZY477" s="2845" t="s">
        <v>1379</v>
      </c>
      <c r="AZZ477" s="2845"/>
      <c r="BAA477" s="2845"/>
      <c r="BAB477" s="2845"/>
      <c r="BAC477" s="2845"/>
      <c r="BAD477" s="2845"/>
      <c r="BAE477" s="2845"/>
      <c r="BAF477" s="2845"/>
      <c r="BAG477" s="2845"/>
      <c r="BAH477" s="2845"/>
      <c r="BAI477" s="2845"/>
      <c r="BAJ477" s="2845"/>
      <c r="BAK477" s="2845"/>
      <c r="BAL477" s="2845"/>
      <c r="BAM477" s="2845"/>
      <c r="BAN477" s="2845"/>
      <c r="BAO477" s="2845"/>
      <c r="BAP477" s="2845"/>
      <c r="BAQ477" s="2845"/>
      <c r="BAR477" s="2845"/>
      <c r="BAS477" s="2845"/>
      <c r="BAT477" s="2845"/>
      <c r="BAU477" s="2845"/>
      <c r="BAV477" s="2845"/>
      <c r="BAW477" s="2845"/>
      <c r="BAX477" s="2845"/>
      <c r="BAY477" s="2845"/>
      <c r="BAZ477" s="2845"/>
      <c r="BBA477" s="2845"/>
      <c r="BBB477" s="2845"/>
      <c r="BBC477" s="2845"/>
      <c r="BBD477" s="2845"/>
      <c r="BBE477" s="2845" t="s">
        <v>1379</v>
      </c>
      <c r="BBF477" s="2845"/>
      <c r="BBG477" s="2845"/>
      <c r="BBH477" s="2845"/>
      <c r="BBI477" s="2845"/>
      <c r="BBJ477" s="2845"/>
      <c r="BBK477" s="2845"/>
      <c r="BBL477" s="2845"/>
      <c r="BBM477" s="2845"/>
      <c r="BBN477" s="2845"/>
      <c r="BBO477" s="2845"/>
      <c r="BBP477" s="2845"/>
      <c r="BBQ477" s="2845"/>
      <c r="BBR477" s="2845"/>
      <c r="BBS477" s="2845"/>
      <c r="BBT477" s="2845"/>
      <c r="BBU477" s="2845"/>
      <c r="BBV477" s="2845"/>
      <c r="BBW477" s="2845"/>
      <c r="BBX477" s="2845"/>
      <c r="BBY477" s="2845"/>
      <c r="BBZ477" s="2845"/>
      <c r="BCA477" s="2845"/>
      <c r="BCB477" s="2845"/>
      <c r="BCC477" s="2845"/>
      <c r="BCD477" s="2845"/>
      <c r="BCE477" s="2845"/>
      <c r="BCF477" s="2845"/>
      <c r="BCG477" s="2845"/>
      <c r="BCH477" s="2845"/>
      <c r="BCI477" s="2845"/>
      <c r="BCJ477" s="2845"/>
      <c r="BCK477" s="2845" t="s">
        <v>1379</v>
      </c>
      <c r="BCL477" s="2845"/>
      <c r="BCM477" s="2845"/>
      <c r="BCN477" s="2845"/>
      <c r="BCO477" s="2845"/>
      <c r="BCP477" s="2845"/>
      <c r="BCQ477" s="2845"/>
      <c r="BCR477" s="2845"/>
      <c r="BCS477" s="2845"/>
      <c r="BCT477" s="2845"/>
      <c r="BCU477" s="2845"/>
      <c r="BCV477" s="2845"/>
      <c r="BCW477" s="2845"/>
      <c r="BCX477" s="2845"/>
      <c r="BCY477" s="2845"/>
      <c r="BCZ477" s="2845"/>
      <c r="BDA477" s="2845"/>
      <c r="BDB477" s="2845"/>
      <c r="BDC477" s="2845"/>
      <c r="BDD477" s="2845"/>
      <c r="BDE477" s="2845"/>
      <c r="BDF477" s="2845"/>
      <c r="BDG477" s="2845"/>
      <c r="BDH477" s="2845"/>
      <c r="BDI477" s="2845"/>
      <c r="BDJ477" s="2845"/>
      <c r="BDK477" s="2845"/>
      <c r="BDL477" s="2845"/>
      <c r="BDM477" s="2845"/>
      <c r="BDN477" s="2845"/>
      <c r="BDO477" s="2845"/>
      <c r="BDP477" s="2845"/>
      <c r="BDQ477" s="2845" t="s">
        <v>1379</v>
      </c>
      <c r="BDR477" s="2845"/>
      <c r="BDS477" s="2845"/>
      <c r="BDT477" s="2845"/>
      <c r="BDU477" s="2845"/>
      <c r="BDV477" s="2845"/>
      <c r="BDW477" s="2845"/>
      <c r="BDX477" s="2845"/>
      <c r="BDY477" s="2845"/>
      <c r="BDZ477" s="2845"/>
      <c r="BEA477" s="2845"/>
      <c r="BEB477" s="2845"/>
      <c r="BEC477" s="2845"/>
      <c r="BED477" s="2845"/>
      <c r="BEE477" s="2845"/>
      <c r="BEF477" s="2845"/>
      <c r="BEG477" s="2845"/>
      <c r="BEH477" s="2845"/>
      <c r="BEI477" s="2845"/>
      <c r="BEJ477" s="2845"/>
      <c r="BEK477" s="2845"/>
      <c r="BEL477" s="2845"/>
      <c r="BEM477" s="2845"/>
      <c r="BEN477" s="2845"/>
      <c r="BEO477" s="2845"/>
      <c r="BEP477" s="2845"/>
      <c r="BEQ477" s="2845"/>
      <c r="BER477" s="2845"/>
      <c r="BES477" s="2845"/>
      <c r="BET477" s="2845"/>
      <c r="BEU477" s="2845"/>
      <c r="BEV477" s="2845"/>
      <c r="BEW477" s="2845" t="s">
        <v>1379</v>
      </c>
      <c r="BEX477" s="2845"/>
      <c r="BEY477" s="2845"/>
      <c r="BEZ477" s="2845"/>
      <c r="BFA477" s="2845"/>
      <c r="BFB477" s="2845"/>
      <c r="BFC477" s="2845"/>
      <c r="BFD477" s="2845"/>
      <c r="BFE477" s="2845"/>
      <c r="BFF477" s="2845"/>
      <c r="BFG477" s="2845"/>
      <c r="BFH477" s="2845"/>
      <c r="BFI477" s="2845"/>
      <c r="BFJ477" s="2845"/>
      <c r="BFK477" s="2845"/>
      <c r="BFL477" s="2845"/>
      <c r="BFM477" s="2845"/>
      <c r="BFN477" s="2845"/>
      <c r="BFO477" s="2845"/>
      <c r="BFP477" s="2845"/>
      <c r="BFQ477" s="2845"/>
      <c r="BFR477" s="2845"/>
      <c r="BFS477" s="2845"/>
      <c r="BFT477" s="2845"/>
      <c r="BFU477" s="2845"/>
      <c r="BFV477" s="2845"/>
      <c r="BFW477" s="2845"/>
      <c r="BFX477" s="2845"/>
      <c r="BFY477" s="2845"/>
      <c r="BFZ477" s="2845"/>
      <c r="BGA477" s="2845"/>
      <c r="BGB477" s="2845"/>
      <c r="BGC477" s="2845" t="s">
        <v>1379</v>
      </c>
      <c r="BGD477" s="2845"/>
      <c r="BGE477" s="2845"/>
      <c r="BGF477" s="2845"/>
      <c r="BGG477" s="2845"/>
      <c r="BGH477" s="2845"/>
      <c r="BGI477" s="2845"/>
      <c r="BGJ477" s="2845"/>
      <c r="BGK477" s="2845"/>
      <c r="BGL477" s="2845"/>
      <c r="BGM477" s="2845"/>
      <c r="BGN477" s="2845"/>
      <c r="BGO477" s="2845"/>
      <c r="BGP477" s="2845"/>
      <c r="BGQ477" s="2845"/>
      <c r="BGR477" s="2845"/>
      <c r="BGS477" s="2845"/>
      <c r="BGT477" s="2845"/>
      <c r="BGU477" s="2845"/>
      <c r="BGV477" s="2845"/>
      <c r="BGW477" s="2845"/>
      <c r="BGX477" s="2845"/>
      <c r="BGY477" s="2845"/>
      <c r="BGZ477" s="2845"/>
      <c r="BHA477" s="2845"/>
      <c r="BHB477" s="2845"/>
      <c r="BHC477" s="2845"/>
      <c r="BHD477" s="2845"/>
      <c r="BHE477" s="2845"/>
      <c r="BHF477" s="2845"/>
      <c r="BHG477" s="2845"/>
      <c r="BHH477" s="2845"/>
      <c r="BHI477" s="2845" t="s">
        <v>1379</v>
      </c>
      <c r="BHJ477" s="2845"/>
      <c r="BHK477" s="2845"/>
      <c r="BHL477" s="2845"/>
      <c r="BHM477" s="2845"/>
      <c r="BHN477" s="2845"/>
      <c r="BHO477" s="2845"/>
      <c r="BHP477" s="2845"/>
      <c r="BHQ477" s="2845"/>
      <c r="BHR477" s="2845"/>
      <c r="BHS477" s="2845"/>
      <c r="BHT477" s="2845"/>
      <c r="BHU477" s="2845"/>
      <c r="BHV477" s="2845"/>
      <c r="BHW477" s="2845"/>
      <c r="BHX477" s="2845"/>
      <c r="BHY477" s="2845"/>
      <c r="BHZ477" s="2845"/>
      <c r="BIA477" s="2845"/>
      <c r="BIB477" s="2845"/>
      <c r="BIC477" s="2845"/>
      <c r="BID477" s="2845"/>
      <c r="BIE477" s="2845"/>
      <c r="BIF477" s="2845"/>
      <c r="BIG477" s="2845"/>
      <c r="BIH477" s="2845"/>
      <c r="BII477" s="2845"/>
      <c r="BIJ477" s="2845"/>
      <c r="BIK477" s="2845"/>
      <c r="BIL477" s="2845"/>
      <c r="BIM477" s="2845"/>
      <c r="BIN477" s="2845"/>
      <c r="BIO477" s="2845" t="s">
        <v>1379</v>
      </c>
      <c r="BIP477" s="2845"/>
      <c r="BIQ477" s="2845"/>
      <c r="BIR477" s="2845"/>
      <c r="BIS477" s="2845"/>
      <c r="BIT477" s="2845"/>
      <c r="BIU477" s="2845"/>
      <c r="BIV477" s="2845"/>
      <c r="BIW477" s="2845"/>
      <c r="BIX477" s="2845"/>
      <c r="BIY477" s="2845"/>
      <c r="BIZ477" s="2845"/>
      <c r="BJA477" s="2845"/>
      <c r="BJB477" s="2845"/>
      <c r="BJC477" s="2845"/>
      <c r="BJD477" s="2845"/>
      <c r="BJE477" s="2845"/>
      <c r="BJF477" s="2845"/>
      <c r="BJG477" s="2845"/>
      <c r="BJH477" s="2845"/>
      <c r="BJI477" s="2845"/>
      <c r="BJJ477" s="2845"/>
      <c r="BJK477" s="2845"/>
      <c r="BJL477" s="2845"/>
      <c r="BJM477" s="2845"/>
      <c r="BJN477" s="2845"/>
      <c r="BJO477" s="2845"/>
      <c r="BJP477" s="2845"/>
      <c r="BJQ477" s="2845"/>
      <c r="BJR477" s="2845"/>
      <c r="BJS477" s="2845"/>
      <c r="BJT477" s="2845"/>
      <c r="BJU477" s="2845" t="s">
        <v>1379</v>
      </c>
      <c r="BJV477" s="2845"/>
      <c r="BJW477" s="2845"/>
      <c r="BJX477" s="2845"/>
      <c r="BJY477" s="2845"/>
      <c r="BJZ477" s="2845"/>
      <c r="BKA477" s="2845"/>
      <c r="BKB477" s="2845"/>
      <c r="BKC477" s="2845"/>
      <c r="BKD477" s="2845"/>
      <c r="BKE477" s="2845"/>
      <c r="BKF477" s="2845"/>
      <c r="BKG477" s="2845"/>
      <c r="BKH477" s="2845"/>
      <c r="BKI477" s="2845"/>
      <c r="BKJ477" s="2845"/>
      <c r="BKK477" s="2845"/>
      <c r="BKL477" s="2845"/>
      <c r="BKM477" s="2845"/>
      <c r="BKN477" s="2845"/>
      <c r="BKO477" s="2845"/>
      <c r="BKP477" s="2845"/>
      <c r="BKQ477" s="2845"/>
      <c r="BKR477" s="2845"/>
      <c r="BKS477" s="2845"/>
      <c r="BKT477" s="2845"/>
      <c r="BKU477" s="2845"/>
      <c r="BKV477" s="2845"/>
      <c r="BKW477" s="2845"/>
      <c r="BKX477" s="2845"/>
      <c r="BKY477" s="2845"/>
      <c r="BKZ477" s="2845"/>
      <c r="BLA477" s="2845" t="s">
        <v>1379</v>
      </c>
      <c r="BLB477" s="2845"/>
      <c r="BLC477" s="2845"/>
      <c r="BLD477" s="2845"/>
      <c r="BLE477" s="2845"/>
      <c r="BLF477" s="2845"/>
      <c r="BLG477" s="2845"/>
      <c r="BLH477" s="2845"/>
      <c r="BLI477" s="2845"/>
      <c r="BLJ477" s="2845"/>
      <c r="BLK477" s="2845"/>
      <c r="BLL477" s="2845"/>
      <c r="BLM477" s="2845"/>
      <c r="BLN477" s="2845"/>
      <c r="BLO477" s="2845"/>
      <c r="BLP477" s="2845"/>
      <c r="BLQ477" s="2845"/>
      <c r="BLR477" s="2845"/>
      <c r="BLS477" s="2845"/>
      <c r="BLT477" s="2845"/>
      <c r="BLU477" s="2845"/>
      <c r="BLV477" s="2845"/>
      <c r="BLW477" s="2845"/>
      <c r="BLX477" s="2845"/>
      <c r="BLY477" s="2845"/>
      <c r="BLZ477" s="2845"/>
      <c r="BMA477" s="2845"/>
      <c r="BMB477" s="2845"/>
      <c r="BMC477" s="2845"/>
      <c r="BMD477" s="2845"/>
      <c r="BME477" s="2845"/>
      <c r="BMF477" s="2845"/>
      <c r="BMG477" s="2845" t="s">
        <v>1379</v>
      </c>
      <c r="BMH477" s="2845"/>
      <c r="BMI477" s="2845"/>
      <c r="BMJ477" s="2845"/>
      <c r="BMK477" s="2845"/>
      <c r="BML477" s="2845"/>
      <c r="BMM477" s="2845"/>
      <c r="BMN477" s="2845"/>
      <c r="BMO477" s="2845"/>
      <c r="BMP477" s="2845"/>
      <c r="BMQ477" s="2845"/>
      <c r="BMR477" s="2845"/>
      <c r="BMS477" s="2845"/>
      <c r="BMT477" s="2845"/>
      <c r="BMU477" s="2845"/>
      <c r="BMV477" s="2845"/>
      <c r="BMW477" s="2845"/>
      <c r="BMX477" s="2845"/>
      <c r="BMY477" s="2845"/>
      <c r="BMZ477" s="2845"/>
      <c r="BNA477" s="2845"/>
      <c r="BNB477" s="2845"/>
      <c r="BNC477" s="2845"/>
      <c r="BND477" s="2845"/>
      <c r="BNE477" s="2845"/>
      <c r="BNF477" s="2845"/>
      <c r="BNG477" s="2845"/>
      <c r="BNH477" s="2845"/>
      <c r="BNI477" s="2845"/>
      <c r="BNJ477" s="2845"/>
      <c r="BNK477" s="2845"/>
      <c r="BNL477" s="2845"/>
      <c r="BNM477" s="2845" t="s">
        <v>1379</v>
      </c>
      <c r="BNN477" s="2845"/>
      <c r="BNO477" s="2845"/>
      <c r="BNP477" s="2845"/>
      <c r="BNQ477" s="2845"/>
      <c r="BNR477" s="2845"/>
      <c r="BNS477" s="2845"/>
      <c r="BNT477" s="2845"/>
      <c r="BNU477" s="2845"/>
      <c r="BNV477" s="2845"/>
      <c r="BNW477" s="2845"/>
      <c r="BNX477" s="2845"/>
      <c r="BNY477" s="2845"/>
      <c r="BNZ477" s="2845"/>
      <c r="BOA477" s="2845"/>
      <c r="BOB477" s="2845"/>
      <c r="BOC477" s="2845"/>
      <c r="BOD477" s="2845"/>
      <c r="BOE477" s="2845"/>
      <c r="BOF477" s="2845"/>
      <c r="BOG477" s="2845"/>
      <c r="BOH477" s="2845"/>
      <c r="BOI477" s="2845"/>
      <c r="BOJ477" s="2845"/>
      <c r="BOK477" s="2845"/>
      <c r="BOL477" s="2845"/>
      <c r="BOM477" s="2845"/>
      <c r="BON477" s="2845"/>
      <c r="BOO477" s="2845"/>
      <c r="BOP477" s="2845"/>
      <c r="BOQ477" s="2845"/>
      <c r="BOR477" s="2845"/>
      <c r="BOS477" s="2845" t="s">
        <v>1379</v>
      </c>
      <c r="BOT477" s="2845"/>
      <c r="BOU477" s="2845"/>
      <c r="BOV477" s="2845"/>
      <c r="BOW477" s="2845"/>
      <c r="BOX477" s="2845"/>
      <c r="BOY477" s="2845"/>
      <c r="BOZ477" s="2845"/>
      <c r="BPA477" s="2845"/>
      <c r="BPB477" s="2845"/>
      <c r="BPC477" s="2845"/>
      <c r="BPD477" s="2845"/>
      <c r="BPE477" s="2845"/>
      <c r="BPF477" s="2845"/>
      <c r="BPG477" s="2845"/>
      <c r="BPH477" s="2845"/>
      <c r="BPI477" s="2845"/>
      <c r="BPJ477" s="2845"/>
      <c r="BPK477" s="2845"/>
      <c r="BPL477" s="2845"/>
      <c r="BPM477" s="2845"/>
      <c r="BPN477" s="2845"/>
      <c r="BPO477" s="2845"/>
      <c r="BPP477" s="2845"/>
      <c r="BPQ477" s="2845"/>
      <c r="BPR477" s="2845"/>
      <c r="BPS477" s="2845"/>
      <c r="BPT477" s="2845"/>
      <c r="BPU477" s="2845"/>
      <c r="BPV477" s="2845"/>
      <c r="BPW477" s="2845"/>
      <c r="BPX477" s="2845"/>
      <c r="BPY477" s="2845" t="s">
        <v>1379</v>
      </c>
      <c r="BPZ477" s="2845"/>
      <c r="BQA477" s="2845"/>
      <c r="BQB477" s="2845"/>
      <c r="BQC477" s="2845"/>
      <c r="BQD477" s="2845"/>
      <c r="BQE477" s="2845"/>
      <c r="BQF477" s="2845"/>
      <c r="BQG477" s="2845"/>
      <c r="BQH477" s="2845"/>
      <c r="BQI477" s="2845"/>
      <c r="BQJ477" s="2845"/>
      <c r="BQK477" s="2845"/>
      <c r="BQL477" s="2845"/>
      <c r="BQM477" s="2845"/>
      <c r="BQN477" s="2845"/>
      <c r="BQO477" s="2845"/>
      <c r="BQP477" s="2845"/>
      <c r="BQQ477" s="2845"/>
      <c r="BQR477" s="2845"/>
      <c r="BQS477" s="2845"/>
      <c r="BQT477" s="2845"/>
      <c r="BQU477" s="2845"/>
      <c r="BQV477" s="2845"/>
      <c r="BQW477" s="2845"/>
      <c r="BQX477" s="2845"/>
      <c r="BQY477" s="2845"/>
      <c r="BQZ477" s="2845"/>
      <c r="BRA477" s="2845"/>
      <c r="BRB477" s="2845"/>
      <c r="BRC477" s="2845"/>
      <c r="BRD477" s="2845"/>
      <c r="BRE477" s="2845" t="s">
        <v>1379</v>
      </c>
      <c r="BRF477" s="2845"/>
      <c r="BRG477" s="2845"/>
      <c r="BRH477" s="2845"/>
      <c r="BRI477" s="2845"/>
      <c r="BRJ477" s="2845"/>
      <c r="BRK477" s="2845"/>
      <c r="BRL477" s="2845"/>
      <c r="BRM477" s="2845"/>
      <c r="BRN477" s="2845"/>
      <c r="BRO477" s="2845"/>
      <c r="BRP477" s="2845"/>
      <c r="BRQ477" s="2845"/>
      <c r="BRR477" s="2845"/>
      <c r="BRS477" s="2845"/>
      <c r="BRT477" s="2845"/>
      <c r="BRU477" s="2845"/>
      <c r="BRV477" s="2845"/>
      <c r="BRW477" s="2845"/>
      <c r="BRX477" s="2845"/>
      <c r="BRY477" s="2845"/>
      <c r="BRZ477" s="2845"/>
      <c r="BSA477" s="2845"/>
      <c r="BSB477" s="2845"/>
      <c r="BSC477" s="2845"/>
      <c r="BSD477" s="2845"/>
      <c r="BSE477" s="2845"/>
      <c r="BSF477" s="2845"/>
      <c r="BSG477" s="2845"/>
      <c r="BSH477" s="2845"/>
      <c r="BSI477" s="2845"/>
      <c r="BSJ477" s="2845"/>
      <c r="BSK477" s="2845" t="s">
        <v>1379</v>
      </c>
      <c r="BSL477" s="2845"/>
      <c r="BSM477" s="2845"/>
      <c r="BSN477" s="2845"/>
      <c r="BSO477" s="2845"/>
      <c r="BSP477" s="2845"/>
      <c r="BSQ477" s="2845"/>
      <c r="BSR477" s="2845"/>
      <c r="BSS477" s="2845"/>
      <c r="BST477" s="2845"/>
      <c r="BSU477" s="2845"/>
      <c r="BSV477" s="2845"/>
      <c r="BSW477" s="2845"/>
      <c r="BSX477" s="2845"/>
      <c r="BSY477" s="2845"/>
      <c r="BSZ477" s="2845"/>
      <c r="BTA477" s="2845"/>
      <c r="BTB477" s="2845"/>
      <c r="BTC477" s="2845"/>
      <c r="BTD477" s="2845"/>
      <c r="BTE477" s="2845"/>
      <c r="BTF477" s="2845"/>
      <c r="BTG477" s="2845"/>
      <c r="BTH477" s="2845"/>
      <c r="BTI477" s="2845"/>
      <c r="BTJ477" s="2845"/>
      <c r="BTK477" s="2845"/>
      <c r="BTL477" s="2845"/>
      <c r="BTM477" s="2845"/>
      <c r="BTN477" s="2845"/>
      <c r="BTO477" s="2845"/>
      <c r="BTP477" s="2845"/>
      <c r="BTQ477" s="2845" t="s">
        <v>1379</v>
      </c>
      <c r="BTR477" s="2845"/>
      <c r="BTS477" s="2845"/>
      <c r="BTT477" s="2845"/>
      <c r="BTU477" s="2845"/>
      <c r="BTV477" s="2845"/>
      <c r="BTW477" s="2845"/>
      <c r="BTX477" s="2845"/>
      <c r="BTY477" s="2845"/>
      <c r="BTZ477" s="2845"/>
      <c r="BUA477" s="2845"/>
      <c r="BUB477" s="2845"/>
      <c r="BUC477" s="2845"/>
      <c r="BUD477" s="2845"/>
      <c r="BUE477" s="2845"/>
      <c r="BUF477" s="2845"/>
      <c r="BUG477" s="2845"/>
      <c r="BUH477" s="2845"/>
      <c r="BUI477" s="2845"/>
      <c r="BUJ477" s="2845"/>
      <c r="BUK477" s="2845"/>
      <c r="BUL477" s="2845"/>
      <c r="BUM477" s="2845"/>
      <c r="BUN477" s="2845"/>
      <c r="BUO477" s="2845"/>
      <c r="BUP477" s="2845"/>
      <c r="BUQ477" s="2845"/>
      <c r="BUR477" s="2845"/>
      <c r="BUS477" s="2845"/>
      <c r="BUT477" s="2845"/>
      <c r="BUU477" s="2845"/>
      <c r="BUV477" s="2845"/>
      <c r="BUW477" s="2845" t="s">
        <v>1379</v>
      </c>
      <c r="BUX477" s="2845"/>
      <c r="BUY477" s="2845"/>
      <c r="BUZ477" s="2845"/>
      <c r="BVA477" s="2845"/>
      <c r="BVB477" s="2845"/>
      <c r="BVC477" s="2845"/>
      <c r="BVD477" s="2845"/>
      <c r="BVE477" s="2845"/>
      <c r="BVF477" s="2845"/>
      <c r="BVG477" s="2845"/>
      <c r="BVH477" s="2845"/>
      <c r="BVI477" s="2845"/>
      <c r="BVJ477" s="2845"/>
      <c r="BVK477" s="2845"/>
      <c r="BVL477" s="2845"/>
      <c r="BVM477" s="2845"/>
      <c r="BVN477" s="2845"/>
      <c r="BVO477" s="2845"/>
      <c r="BVP477" s="2845"/>
      <c r="BVQ477" s="2845"/>
      <c r="BVR477" s="2845"/>
      <c r="BVS477" s="2845"/>
      <c r="BVT477" s="2845"/>
      <c r="BVU477" s="2845"/>
      <c r="BVV477" s="2845"/>
      <c r="BVW477" s="2845"/>
      <c r="BVX477" s="2845"/>
      <c r="BVY477" s="2845"/>
      <c r="BVZ477" s="2845"/>
      <c r="BWA477" s="2845"/>
      <c r="BWB477" s="2845"/>
      <c r="BWC477" s="2845" t="s">
        <v>1379</v>
      </c>
      <c r="BWD477" s="2845"/>
      <c r="BWE477" s="2845"/>
      <c r="BWF477" s="2845"/>
      <c r="BWG477" s="2845"/>
      <c r="BWH477" s="2845"/>
      <c r="BWI477" s="2845"/>
      <c r="BWJ477" s="2845"/>
      <c r="BWK477" s="2845"/>
      <c r="BWL477" s="2845"/>
      <c r="BWM477" s="2845"/>
      <c r="BWN477" s="2845"/>
      <c r="BWO477" s="2845"/>
      <c r="BWP477" s="2845"/>
      <c r="BWQ477" s="2845"/>
      <c r="BWR477" s="2845"/>
      <c r="BWS477" s="2845"/>
      <c r="BWT477" s="2845"/>
      <c r="BWU477" s="2845"/>
      <c r="BWV477" s="2845"/>
      <c r="BWW477" s="2845"/>
      <c r="BWX477" s="2845"/>
      <c r="BWY477" s="2845"/>
      <c r="BWZ477" s="2845"/>
      <c r="BXA477" s="2845"/>
      <c r="BXB477" s="2845"/>
      <c r="BXC477" s="2845"/>
      <c r="BXD477" s="2845"/>
      <c r="BXE477" s="2845"/>
      <c r="BXF477" s="2845"/>
      <c r="BXG477" s="2845"/>
      <c r="BXH477" s="2845"/>
      <c r="BXI477" s="2845" t="s">
        <v>1379</v>
      </c>
      <c r="BXJ477" s="2845"/>
      <c r="BXK477" s="2845"/>
      <c r="BXL477" s="2845"/>
      <c r="BXM477" s="2845"/>
      <c r="BXN477" s="2845"/>
      <c r="BXO477" s="2845"/>
      <c r="BXP477" s="2845"/>
      <c r="BXQ477" s="2845"/>
      <c r="BXR477" s="2845"/>
      <c r="BXS477" s="2845"/>
      <c r="BXT477" s="2845"/>
      <c r="BXU477" s="2845"/>
      <c r="BXV477" s="2845"/>
      <c r="BXW477" s="2845"/>
      <c r="BXX477" s="2845"/>
      <c r="BXY477" s="2845"/>
      <c r="BXZ477" s="2845"/>
      <c r="BYA477" s="2845"/>
      <c r="BYB477" s="2845"/>
      <c r="BYC477" s="2845"/>
      <c r="BYD477" s="2845"/>
      <c r="BYE477" s="2845"/>
      <c r="BYF477" s="2845"/>
      <c r="BYG477" s="2845"/>
      <c r="BYH477" s="2845"/>
      <c r="BYI477" s="2845"/>
      <c r="BYJ477" s="2845"/>
      <c r="BYK477" s="2845"/>
      <c r="BYL477" s="2845"/>
      <c r="BYM477" s="2845"/>
      <c r="BYN477" s="2845"/>
      <c r="BYO477" s="2845" t="s">
        <v>1379</v>
      </c>
      <c r="BYP477" s="2845"/>
      <c r="BYQ477" s="2845"/>
      <c r="BYR477" s="2845"/>
      <c r="BYS477" s="2845"/>
      <c r="BYT477" s="2845"/>
      <c r="BYU477" s="2845"/>
      <c r="BYV477" s="2845"/>
      <c r="BYW477" s="2845"/>
      <c r="BYX477" s="2845"/>
      <c r="BYY477" s="2845"/>
      <c r="BYZ477" s="2845"/>
      <c r="BZA477" s="2845"/>
      <c r="BZB477" s="2845"/>
      <c r="BZC477" s="2845"/>
      <c r="BZD477" s="2845"/>
      <c r="BZE477" s="2845"/>
      <c r="BZF477" s="2845"/>
      <c r="BZG477" s="2845"/>
      <c r="BZH477" s="2845"/>
      <c r="BZI477" s="2845"/>
      <c r="BZJ477" s="2845"/>
      <c r="BZK477" s="2845"/>
      <c r="BZL477" s="2845"/>
      <c r="BZM477" s="2845"/>
      <c r="BZN477" s="2845"/>
      <c r="BZO477" s="2845"/>
      <c r="BZP477" s="2845"/>
      <c r="BZQ477" s="2845"/>
      <c r="BZR477" s="2845"/>
      <c r="BZS477" s="2845"/>
      <c r="BZT477" s="2845"/>
      <c r="BZU477" s="2845" t="s">
        <v>1379</v>
      </c>
      <c r="BZV477" s="2845"/>
      <c r="BZW477" s="2845"/>
      <c r="BZX477" s="2845"/>
      <c r="BZY477" s="2845"/>
      <c r="BZZ477" s="2845"/>
      <c r="CAA477" s="2845"/>
      <c r="CAB477" s="2845"/>
      <c r="CAC477" s="2845"/>
      <c r="CAD477" s="2845"/>
      <c r="CAE477" s="2845"/>
      <c r="CAF477" s="2845"/>
      <c r="CAG477" s="2845"/>
      <c r="CAH477" s="2845"/>
      <c r="CAI477" s="2845"/>
      <c r="CAJ477" s="2845"/>
      <c r="CAK477" s="2845"/>
      <c r="CAL477" s="2845"/>
      <c r="CAM477" s="2845"/>
      <c r="CAN477" s="2845"/>
      <c r="CAO477" s="2845"/>
      <c r="CAP477" s="2845"/>
      <c r="CAQ477" s="2845"/>
      <c r="CAR477" s="2845"/>
      <c r="CAS477" s="2845"/>
      <c r="CAT477" s="2845"/>
      <c r="CAU477" s="2845"/>
      <c r="CAV477" s="2845"/>
      <c r="CAW477" s="2845"/>
      <c r="CAX477" s="2845"/>
      <c r="CAY477" s="2845"/>
      <c r="CAZ477" s="2845"/>
      <c r="CBA477" s="2845" t="s">
        <v>1379</v>
      </c>
      <c r="CBB477" s="2845"/>
      <c r="CBC477" s="2845"/>
      <c r="CBD477" s="2845"/>
      <c r="CBE477" s="2845"/>
      <c r="CBF477" s="2845"/>
      <c r="CBG477" s="2845"/>
      <c r="CBH477" s="2845"/>
      <c r="CBI477" s="2845"/>
      <c r="CBJ477" s="2845"/>
      <c r="CBK477" s="2845"/>
      <c r="CBL477" s="2845"/>
      <c r="CBM477" s="2845"/>
      <c r="CBN477" s="2845"/>
      <c r="CBO477" s="2845"/>
      <c r="CBP477" s="2845"/>
      <c r="CBQ477" s="2845"/>
      <c r="CBR477" s="2845"/>
      <c r="CBS477" s="2845"/>
      <c r="CBT477" s="2845"/>
      <c r="CBU477" s="2845"/>
      <c r="CBV477" s="2845"/>
      <c r="CBW477" s="2845"/>
      <c r="CBX477" s="2845"/>
      <c r="CBY477" s="2845"/>
      <c r="CBZ477" s="2845"/>
      <c r="CCA477" s="2845"/>
      <c r="CCB477" s="2845"/>
      <c r="CCC477" s="2845"/>
      <c r="CCD477" s="2845"/>
      <c r="CCE477" s="2845"/>
      <c r="CCF477" s="2845"/>
      <c r="CCG477" s="2845" t="s">
        <v>1379</v>
      </c>
      <c r="CCH477" s="2845"/>
      <c r="CCI477" s="2845"/>
      <c r="CCJ477" s="2845"/>
      <c r="CCK477" s="2845"/>
      <c r="CCL477" s="2845"/>
      <c r="CCM477" s="2845"/>
      <c r="CCN477" s="2845"/>
      <c r="CCO477" s="2845"/>
      <c r="CCP477" s="2845"/>
      <c r="CCQ477" s="2845"/>
      <c r="CCR477" s="2845"/>
      <c r="CCS477" s="2845"/>
      <c r="CCT477" s="2845"/>
      <c r="CCU477" s="2845"/>
      <c r="CCV477" s="2845"/>
      <c r="CCW477" s="2845"/>
      <c r="CCX477" s="2845"/>
      <c r="CCY477" s="2845"/>
      <c r="CCZ477" s="2845"/>
      <c r="CDA477" s="2845"/>
      <c r="CDB477" s="2845"/>
      <c r="CDC477" s="2845"/>
      <c r="CDD477" s="2845"/>
      <c r="CDE477" s="2845"/>
      <c r="CDF477" s="2845"/>
      <c r="CDG477" s="2845"/>
      <c r="CDH477" s="2845"/>
      <c r="CDI477" s="2845"/>
      <c r="CDJ477" s="2845"/>
      <c r="CDK477" s="2845"/>
      <c r="CDL477" s="2845"/>
      <c r="CDM477" s="2845" t="s">
        <v>1379</v>
      </c>
      <c r="CDN477" s="2845"/>
      <c r="CDO477" s="2845"/>
      <c r="CDP477" s="2845"/>
      <c r="CDQ477" s="2845"/>
      <c r="CDR477" s="2845"/>
      <c r="CDS477" s="2845"/>
      <c r="CDT477" s="2845"/>
      <c r="CDU477" s="2845"/>
      <c r="CDV477" s="2845"/>
      <c r="CDW477" s="2845"/>
      <c r="CDX477" s="2845"/>
      <c r="CDY477" s="2845"/>
      <c r="CDZ477" s="2845"/>
      <c r="CEA477" s="2845"/>
      <c r="CEB477" s="2845"/>
      <c r="CEC477" s="2845"/>
      <c r="CED477" s="2845"/>
      <c r="CEE477" s="2845"/>
      <c r="CEF477" s="2845"/>
      <c r="CEG477" s="2845"/>
      <c r="CEH477" s="2845"/>
      <c r="CEI477" s="2845"/>
      <c r="CEJ477" s="2845"/>
      <c r="CEK477" s="2845"/>
      <c r="CEL477" s="2845"/>
      <c r="CEM477" s="2845"/>
      <c r="CEN477" s="2845"/>
      <c r="CEO477" s="2845"/>
      <c r="CEP477" s="2845"/>
      <c r="CEQ477" s="2845"/>
      <c r="CER477" s="2845"/>
      <c r="CES477" s="2845" t="s">
        <v>1379</v>
      </c>
      <c r="CET477" s="2845"/>
      <c r="CEU477" s="2845"/>
      <c r="CEV477" s="2845"/>
      <c r="CEW477" s="2845"/>
      <c r="CEX477" s="2845"/>
      <c r="CEY477" s="2845"/>
      <c r="CEZ477" s="2845"/>
      <c r="CFA477" s="2845"/>
      <c r="CFB477" s="2845"/>
      <c r="CFC477" s="2845"/>
      <c r="CFD477" s="2845"/>
      <c r="CFE477" s="2845"/>
      <c r="CFF477" s="2845"/>
      <c r="CFG477" s="2845"/>
      <c r="CFH477" s="2845"/>
      <c r="CFI477" s="2845"/>
      <c r="CFJ477" s="2845"/>
      <c r="CFK477" s="2845"/>
      <c r="CFL477" s="2845"/>
      <c r="CFM477" s="2845"/>
      <c r="CFN477" s="2845"/>
      <c r="CFO477" s="2845"/>
      <c r="CFP477" s="2845"/>
      <c r="CFQ477" s="2845"/>
      <c r="CFR477" s="2845"/>
      <c r="CFS477" s="2845"/>
      <c r="CFT477" s="2845"/>
      <c r="CFU477" s="2845"/>
      <c r="CFV477" s="2845"/>
      <c r="CFW477" s="2845"/>
      <c r="CFX477" s="2845"/>
      <c r="CFY477" s="2845" t="s">
        <v>1379</v>
      </c>
      <c r="CFZ477" s="2845"/>
      <c r="CGA477" s="2845"/>
      <c r="CGB477" s="2845"/>
      <c r="CGC477" s="2845"/>
      <c r="CGD477" s="2845"/>
      <c r="CGE477" s="2845"/>
      <c r="CGF477" s="2845"/>
      <c r="CGG477" s="2845"/>
      <c r="CGH477" s="2845"/>
      <c r="CGI477" s="2845"/>
      <c r="CGJ477" s="2845"/>
      <c r="CGK477" s="2845"/>
      <c r="CGL477" s="2845"/>
      <c r="CGM477" s="2845"/>
      <c r="CGN477" s="2845"/>
      <c r="CGO477" s="2845"/>
      <c r="CGP477" s="2845"/>
      <c r="CGQ477" s="2845"/>
      <c r="CGR477" s="2845"/>
      <c r="CGS477" s="2845"/>
      <c r="CGT477" s="2845"/>
      <c r="CGU477" s="2845"/>
      <c r="CGV477" s="2845"/>
      <c r="CGW477" s="2845"/>
      <c r="CGX477" s="2845"/>
      <c r="CGY477" s="2845"/>
      <c r="CGZ477" s="2845"/>
      <c r="CHA477" s="2845"/>
      <c r="CHB477" s="2845"/>
      <c r="CHC477" s="2845"/>
      <c r="CHD477" s="2845"/>
      <c r="CHE477" s="2845" t="s">
        <v>1379</v>
      </c>
      <c r="CHF477" s="2845"/>
      <c r="CHG477" s="2845"/>
      <c r="CHH477" s="2845"/>
      <c r="CHI477" s="2845"/>
      <c r="CHJ477" s="2845"/>
      <c r="CHK477" s="2845"/>
      <c r="CHL477" s="2845"/>
      <c r="CHM477" s="2845"/>
      <c r="CHN477" s="2845"/>
      <c r="CHO477" s="2845"/>
      <c r="CHP477" s="2845"/>
      <c r="CHQ477" s="2845"/>
      <c r="CHR477" s="2845"/>
      <c r="CHS477" s="2845"/>
      <c r="CHT477" s="2845"/>
      <c r="CHU477" s="2845"/>
      <c r="CHV477" s="2845"/>
      <c r="CHW477" s="2845"/>
      <c r="CHX477" s="2845"/>
      <c r="CHY477" s="2845"/>
      <c r="CHZ477" s="2845"/>
      <c r="CIA477" s="2845"/>
      <c r="CIB477" s="2845"/>
      <c r="CIC477" s="2845"/>
      <c r="CID477" s="2845"/>
      <c r="CIE477" s="2845"/>
      <c r="CIF477" s="2845"/>
      <c r="CIG477" s="2845"/>
      <c r="CIH477" s="2845"/>
      <c r="CII477" s="2845"/>
      <c r="CIJ477" s="2845"/>
      <c r="CIK477" s="2845" t="s">
        <v>1379</v>
      </c>
      <c r="CIL477" s="2845"/>
      <c r="CIM477" s="2845"/>
      <c r="CIN477" s="2845"/>
      <c r="CIO477" s="2845"/>
      <c r="CIP477" s="2845"/>
      <c r="CIQ477" s="2845"/>
      <c r="CIR477" s="2845"/>
      <c r="CIS477" s="2845"/>
      <c r="CIT477" s="2845"/>
      <c r="CIU477" s="2845"/>
      <c r="CIV477" s="2845"/>
      <c r="CIW477" s="2845"/>
      <c r="CIX477" s="2845"/>
      <c r="CIY477" s="2845"/>
      <c r="CIZ477" s="2845"/>
      <c r="CJA477" s="2845"/>
      <c r="CJB477" s="2845"/>
      <c r="CJC477" s="2845"/>
      <c r="CJD477" s="2845"/>
      <c r="CJE477" s="2845"/>
      <c r="CJF477" s="2845"/>
      <c r="CJG477" s="2845"/>
      <c r="CJH477" s="2845"/>
      <c r="CJI477" s="2845"/>
      <c r="CJJ477" s="2845"/>
      <c r="CJK477" s="2845"/>
      <c r="CJL477" s="2845"/>
      <c r="CJM477" s="2845"/>
      <c r="CJN477" s="2845"/>
      <c r="CJO477" s="2845"/>
      <c r="CJP477" s="2845"/>
      <c r="CJQ477" s="2845" t="s">
        <v>1379</v>
      </c>
      <c r="CJR477" s="2845"/>
      <c r="CJS477" s="2845"/>
      <c r="CJT477" s="2845"/>
      <c r="CJU477" s="2845"/>
      <c r="CJV477" s="2845"/>
      <c r="CJW477" s="2845"/>
      <c r="CJX477" s="2845"/>
      <c r="CJY477" s="2845"/>
      <c r="CJZ477" s="2845"/>
      <c r="CKA477" s="2845"/>
      <c r="CKB477" s="2845"/>
      <c r="CKC477" s="2845"/>
      <c r="CKD477" s="2845"/>
      <c r="CKE477" s="2845"/>
      <c r="CKF477" s="2845"/>
      <c r="CKG477" s="2845"/>
      <c r="CKH477" s="2845"/>
      <c r="CKI477" s="2845"/>
      <c r="CKJ477" s="2845"/>
      <c r="CKK477" s="2845"/>
      <c r="CKL477" s="2845"/>
      <c r="CKM477" s="2845"/>
      <c r="CKN477" s="2845"/>
      <c r="CKO477" s="2845"/>
      <c r="CKP477" s="2845"/>
      <c r="CKQ477" s="2845"/>
      <c r="CKR477" s="2845"/>
      <c r="CKS477" s="2845"/>
      <c r="CKT477" s="2845"/>
      <c r="CKU477" s="2845"/>
      <c r="CKV477" s="2845"/>
      <c r="CKW477" s="2845" t="s">
        <v>1379</v>
      </c>
      <c r="CKX477" s="2845"/>
      <c r="CKY477" s="2845"/>
      <c r="CKZ477" s="2845"/>
      <c r="CLA477" s="2845"/>
      <c r="CLB477" s="2845"/>
      <c r="CLC477" s="2845"/>
      <c r="CLD477" s="2845"/>
      <c r="CLE477" s="2845"/>
      <c r="CLF477" s="2845"/>
      <c r="CLG477" s="2845"/>
      <c r="CLH477" s="2845"/>
      <c r="CLI477" s="2845"/>
      <c r="CLJ477" s="2845"/>
      <c r="CLK477" s="2845"/>
      <c r="CLL477" s="2845"/>
      <c r="CLM477" s="2845"/>
      <c r="CLN477" s="2845"/>
      <c r="CLO477" s="2845"/>
      <c r="CLP477" s="2845"/>
      <c r="CLQ477" s="2845"/>
      <c r="CLR477" s="2845"/>
      <c r="CLS477" s="2845"/>
      <c r="CLT477" s="2845"/>
      <c r="CLU477" s="2845"/>
      <c r="CLV477" s="2845"/>
      <c r="CLW477" s="2845"/>
      <c r="CLX477" s="2845"/>
      <c r="CLY477" s="2845"/>
      <c r="CLZ477" s="2845"/>
      <c r="CMA477" s="2845"/>
      <c r="CMB477" s="2845"/>
      <c r="CMC477" s="2845" t="s">
        <v>1379</v>
      </c>
      <c r="CMD477" s="2845"/>
      <c r="CME477" s="2845"/>
      <c r="CMF477" s="2845"/>
      <c r="CMG477" s="2845"/>
      <c r="CMH477" s="2845"/>
      <c r="CMI477" s="2845"/>
      <c r="CMJ477" s="2845"/>
      <c r="CMK477" s="2845"/>
      <c r="CML477" s="2845"/>
      <c r="CMM477" s="2845"/>
      <c r="CMN477" s="2845"/>
      <c r="CMO477" s="2845"/>
      <c r="CMP477" s="2845"/>
      <c r="CMQ477" s="2845"/>
      <c r="CMR477" s="2845"/>
      <c r="CMS477" s="2845"/>
      <c r="CMT477" s="2845"/>
      <c r="CMU477" s="2845"/>
      <c r="CMV477" s="2845"/>
      <c r="CMW477" s="2845"/>
      <c r="CMX477" s="2845"/>
      <c r="CMY477" s="2845"/>
      <c r="CMZ477" s="2845"/>
      <c r="CNA477" s="2845"/>
      <c r="CNB477" s="2845"/>
      <c r="CNC477" s="2845"/>
      <c r="CND477" s="2845"/>
      <c r="CNE477" s="2845"/>
      <c r="CNF477" s="2845"/>
      <c r="CNG477" s="2845"/>
      <c r="CNH477" s="2845"/>
      <c r="CNI477" s="2845" t="s">
        <v>1379</v>
      </c>
      <c r="CNJ477" s="2845"/>
      <c r="CNK477" s="2845"/>
      <c r="CNL477" s="2845"/>
      <c r="CNM477" s="2845"/>
      <c r="CNN477" s="2845"/>
      <c r="CNO477" s="2845"/>
      <c r="CNP477" s="2845"/>
      <c r="CNQ477" s="2845"/>
      <c r="CNR477" s="2845"/>
      <c r="CNS477" s="2845"/>
      <c r="CNT477" s="2845"/>
      <c r="CNU477" s="2845"/>
      <c r="CNV477" s="2845"/>
      <c r="CNW477" s="2845"/>
      <c r="CNX477" s="2845"/>
      <c r="CNY477" s="2845"/>
      <c r="CNZ477" s="2845"/>
      <c r="COA477" s="2845"/>
      <c r="COB477" s="2845"/>
      <c r="COC477" s="2845"/>
      <c r="COD477" s="2845"/>
      <c r="COE477" s="2845"/>
      <c r="COF477" s="2845"/>
      <c r="COG477" s="2845"/>
      <c r="COH477" s="2845"/>
      <c r="COI477" s="2845"/>
      <c r="COJ477" s="2845"/>
      <c r="COK477" s="2845"/>
      <c r="COL477" s="2845"/>
      <c r="COM477" s="2845"/>
      <c r="CON477" s="2845"/>
      <c r="COO477" s="2845" t="s">
        <v>1379</v>
      </c>
      <c r="COP477" s="2845"/>
      <c r="COQ477" s="2845"/>
      <c r="COR477" s="2845"/>
      <c r="COS477" s="2845"/>
      <c r="COT477" s="2845"/>
      <c r="COU477" s="2845"/>
      <c r="COV477" s="2845"/>
      <c r="COW477" s="2845"/>
      <c r="COX477" s="2845"/>
      <c r="COY477" s="2845"/>
      <c r="COZ477" s="2845"/>
      <c r="CPA477" s="2845"/>
      <c r="CPB477" s="2845"/>
      <c r="CPC477" s="2845"/>
      <c r="CPD477" s="2845"/>
      <c r="CPE477" s="2845"/>
      <c r="CPF477" s="2845"/>
      <c r="CPG477" s="2845"/>
      <c r="CPH477" s="2845"/>
      <c r="CPI477" s="2845"/>
      <c r="CPJ477" s="2845"/>
      <c r="CPK477" s="2845"/>
      <c r="CPL477" s="2845"/>
      <c r="CPM477" s="2845"/>
      <c r="CPN477" s="2845"/>
      <c r="CPO477" s="2845"/>
      <c r="CPP477" s="2845"/>
      <c r="CPQ477" s="2845"/>
      <c r="CPR477" s="2845"/>
      <c r="CPS477" s="2845"/>
      <c r="CPT477" s="2845"/>
      <c r="CPU477" s="2845" t="s">
        <v>1379</v>
      </c>
      <c r="CPV477" s="2845"/>
      <c r="CPW477" s="2845"/>
      <c r="CPX477" s="2845"/>
      <c r="CPY477" s="2845"/>
      <c r="CPZ477" s="2845"/>
      <c r="CQA477" s="2845"/>
      <c r="CQB477" s="2845"/>
      <c r="CQC477" s="2845"/>
      <c r="CQD477" s="2845"/>
      <c r="CQE477" s="2845"/>
      <c r="CQF477" s="2845"/>
      <c r="CQG477" s="2845"/>
      <c r="CQH477" s="2845"/>
      <c r="CQI477" s="2845"/>
      <c r="CQJ477" s="2845"/>
      <c r="CQK477" s="2845"/>
      <c r="CQL477" s="2845"/>
      <c r="CQM477" s="2845"/>
      <c r="CQN477" s="2845"/>
      <c r="CQO477" s="2845"/>
      <c r="CQP477" s="2845"/>
      <c r="CQQ477" s="2845"/>
      <c r="CQR477" s="2845"/>
      <c r="CQS477" s="2845"/>
      <c r="CQT477" s="2845"/>
      <c r="CQU477" s="2845"/>
      <c r="CQV477" s="2845"/>
      <c r="CQW477" s="2845"/>
      <c r="CQX477" s="2845"/>
      <c r="CQY477" s="2845"/>
      <c r="CQZ477" s="2845"/>
      <c r="CRA477" s="2845" t="s">
        <v>1379</v>
      </c>
      <c r="CRB477" s="2845"/>
      <c r="CRC477" s="2845"/>
      <c r="CRD477" s="2845"/>
      <c r="CRE477" s="2845"/>
      <c r="CRF477" s="2845"/>
      <c r="CRG477" s="2845"/>
      <c r="CRH477" s="2845"/>
      <c r="CRI477" s="2845"/>
      <c r="CRJ477" s="2845"/>
      <c r="CRK477" s="2845"/>
      <c r="CRL477" s="2845"/>
      <c r="CRM477" s="2845"/>
      <c r="CRN477" s="2845"/>
      <c r="CRO477" s="2845"/>
      <c r="CRP477" s="2845"/>
      <c r="CRQ477" s="2845"/>
      <c r="CRR477" s="2845"/>
      <c r="CRS477" s="2845"/>
      <c r="CRT477" s="2845"/>
      <c r="CRU477" s="2845"/>
      <c r="CRV477" s="2845"/>
      <c r="CRW477" s="2845"/>
      <c r="CRX477" s="2845"/>
      <c r="CRY477" s="2845"/>
      <c r="CRZ477" s="2845"/>
      <c r="CSA477" s="2845"/>
      <c r="CSB477" s="2845"/>
      <c r="CSC477" s="2845"/>
      <c r="CSD477" s="2845"/>
      <c r="CSE477" s="2845"/>
      <c r="CSF477" s="2845"/>
      <c r="CSG477" s="2845" t="s">
        <v>1379</v>
      </c>
      <c r="CSH477" s="2845"/>
      <c r="CSI477" s="2845"/>
      <c r="CSJ477" s="2845"/>
      <c r="CSK477" s="2845"/>
      <c r="CSL477" s="2845"/>
      <c r="CSM477" s="2845"/>
      <c r="CSN477" s="2845"/>
      <c r="CSO477" s="2845"/>
      <c r="CSP477" s="2845"/>
      <c r="CSQ477" s="2845"/>
      <c r="CSR477" s="2845"/>
      <c r="CSS477" s="2845"/>
      <c r="CST477" s="2845"/>
      <c r="CSU477" s="2845"/>
      <c r="CSV477" s="2845"/>
      <c r="CSW477" s="2845"/>
      <c r="CSX477" s="2845"/>
      <c r="CSY477" s="2845"/>
      <c r="CSZ477" s="2845"/>
      <c r="CTA477" s="2845"/>
      <c r="CTB477" s="2845"/>
      <c r="CTC477" s="2845"/>
      <c r="CTD477" s="2845"/>
      <c r="CTE477" s="2845"/>
      <c r="CTF477" s="2845"/>
      <c r="CTG477" s="2845"/>
      <c r="CTH477" s="2845"/>
      <c r="CTI477" s="2845"/>
      <c r="CTJ477" s="2845"/>
      <c r="CTK477" s="2845"/>
      <c r="CTL477" s="2845"/>
      <c r="CTM477" s="2845" t="s">
        <v>1379</v>
      </c>
      <c r="CTN477" s="2845"/>
      <c r="CTO477" s="2845"/>
      <c r="CTP477" s="2845"/>
      <c r="CTQ477" s="2845"/>
      <c r="CTR477" s="2845"/>
      <c r="CTS477" s="2845"/>
      <c r="CTT477" s="2845"/>
      <c r="CTU477" s="2845"/>
      <c r="CTV477" s="2845"/>
      <c r="CTW477" s="2845"/>
      <c r="CTX477" s="2845"/>
      <c r="CTY477" s="2845"/>
      <c r="CTZ477" s="2845"/>
      <c r="CUA477" s="2845"/>
      <c r="CUB477" s="2845"/>
      <c r="CUC477" s="2845"/>
      <c r="CUD477" s="2845"/>
      <c r="CUE477" s="2845"/>
      <c r="CUF477" s="2845"/>
      <c r="CUG477" s="2845"/>
      <c r="CUH477" s="2845"/>
      <c r="CUI477" s="2845"/>
      <c r="CUJ477" s="2845"/>
      <c r="CUK477" s="2845"/>
      <c r="CUL477" s="2845"/>
      <c r="CUM477" s="2845"/>
      <c r="CUN477" s="2845"/>
      <c r="CUO477" s="2845"/>
      <c r="CUP477" s="2845"/>
      <c r="CUQ477" s="2845"/>
      <c r="CUR477" s="2845"/>
      <c r="CUS477" s="2845" t="s">
        <v>1379</v>
      </c>
      <c r="CUT477" s="2845"/>
      <c r="CUU477" s="2845"/>
      <c r="CUV477" s="2845"/>
      <c r="CUW477" s="2845"/>
      <c r="CUX477" s="2845"/>
      <c r="CUY477" s="2845"/>
      <c r="CUZ477" s="2845"/>
      <c r="CVA477" s="2845"/>
      <c r="CVB477" s="2845"/>
      <c r="CVC477" s="2845"/>
      <c r="CVD477" s="2845"/>
      <c r="CVE477" s="2845"/>
      <c r="CVF477" s="2845"/>
      <c r="CVG477" s="2845"/>
      <c r="CVH477" s="2845"/>
      <c r="CVI477" s="2845"/>
      <c r="CVJ477" s="2845"/>
      <c r="CVK477" s="2845"/>
      <c r="CVL477" s="2845"/>
      <c r="CVM477" s="2845"/>
      <c r="CVN477" s="2845"/>
      <c r="CVO477" s="2845"/>
      <c r="CVP477" s="2845"/>
      <c r="CVQ477" s="2845"/>
      <c r="CVR477" s="2845"/>
      <c r="CVS477" s="2845"/>
      <c r="CVT477" s="2845"/>
      <c r="CVU477" s="2845"/>
      <c r="CVV477" s="2845"/>
      <c r="CVW477" s="2845"/>
      <c r="CVX477" s="2845"/>
      <c r="CVY477" s="2845" t="s">
        <v>1379</v>
      </c>
      <c r="CVZ477" s="2845"/>
      <c r="CWA477" s="2845"/>
      <c r="CWB477" s="2845"/>
      <c r="CWC477" s="2845"/>
      <c r="CWD477" s="2845"/>
      <c r="CWE477" s="2845"/>
      <c r="CWF477" s="2845"/>
      <c r="CWG477" s="2845"/>
      <c r="CWH477" s="2845"/>
      <c r="CWI477" s="2845"/>
      <c r="CWJ477" s="2845"/>
      <c r="CWK477" s="2845"/>
      <c r="CWL477" s="2845"/>
      <c r="CWM477" s="2845"/>
      <c r="CWN477" s="2845"/>
      <c r="CWO477" s="2845"/>
      <c r="CWP477" s="2845"/>
      <c r="CWQ477" s="2845"/>
      <c r="CWR477" s="2845"/>
      <c r="CWS477" s="2845"/>
      <c r="CWT477" s="2845"/>
      <c r="CWU477" s="2845"/>
      <c r="CWV477" s="2845"/>
      <c r="CWW477" s="2845"/>
      <c r="CWX477" s="2845"/>
      <c r="CWY477" s="2845"/>
      <c r="CWZ477" s="2845"/>
      <c r="CXA477" s="2845"/>
      <c r="CXB477" s="2845"/>
      <c r="CXC477" s="2845"/>
      <c r="CXD477" s="2845"/>
      <c r="CXE477" s="2845" t="s">
        <v>1379</v>
      </c>
      <c r="CXF477" s="2845"/>
      <c r="CXG477" s="2845"/>
      <c r="CXH477" s="2845"/>
      <c r="CXI477" s="2845"/>
      <c r="CXJ477" s="2845"/>
      <c r="CXK477" s="2845"/>
      <c r="CXL477" s="2845"/>
      <c r="CXM477" s="2845"/>
      <c r="CXN477" s="2845"/>
      <c r="CXO477" s="2845"/>
      <c r="CXP477" s="2845"/>
      <c r="CXQ477" s="2845"/>
      <c r="CXR477" s="2845"/>
      <c r="CXS477" s="2845"/>
      <c r="CXT477" s="2845"/>
      <c r="CXU477" s="2845"/>
      <c r="CXV477" s="2845"/>
      <c r="CXW477" s="2845"/>
      <c r="CXX477" s="2845"/>
      <c r="CXY477" s="2845"/>
      <c r="CXZ477" s="2845"/>
      <c r="CYA477" s="2845"/>
      <c r="CYB477" s="2845"/>
      <c r="CYC477" s="2845"/>
      <c r="CYD477" s="2845"/>
      <c r="CYE477" s="2845"/>
      <c r="CYF477" s="2845"/>
      <c r="CYG477" s="2845"/>
      <c r="CYH477" s="2845"/>
      <c r="CYI477" s="2845"/>
      <c r="CYJ477" s="2845"/>
      <c r="CYK477" s="2845" t="s">
        <v>1379</v>
      </c>
      <c r="CYL477" s="2845"/>
      <c r="CYM477" s="2845"/>
      <c r="CYN477" s="2845"/>
      <c r="CYO477" s="2845"/>
      <c r="CYP477" s="2845"/>
      <c r="CYQ477" s="2845"/>
      <c r="CYR477" s="2845"/>
      <c r="CYS477" s="2845"/>
      <c r="CYT477" s="2845"/>
      <c r="CYU477" s="2845"/>
      <c r="CYV477" s="2845"/>
      <c r="CYW477" s="2845"/>
      <c r="CYX477" s="2845"/>
      <c r="CYY477" s="2845"/>
      <c r="CYZ477" s="2845"/>
      <c r="CZA477" s="2845"/>
      <c r="CZB477" s="2845"/>
      <c r="CZC477" s="2845"/>
      <c r="CZD477" s="2845"/>
      <c r="CZE477" s="2845"/>
      <c r="CZF477" s="2845"/>
      <c r="CZG477" s="2845"/>
      <c r="CZH477" s="2845"/>
      <c r="CZI477" s="2845"/>
      <c r="CZJ477" s="2845"/>
      <c r="CZK477" s="2845"/>
      <c r="CZL477" s="2845"/>
      <c r="CZM477" s="2845"/>
      <c r="CZN477" s="2845"/>
      <c r="CZO477" s="2845"/>
      <c r="CZP477" s="2845"/>
      <c r="CZQ477" s="2845" t="s">
        <v>1379</v>
      </c>
      <c r="CZR477" s="2845"/>
      <c r="CZS477" s="2845"/>
      <c r="CZT477" s="2845"/>
      <c r="CZU477" s="2845"/>
      <c r="CZV477" s="2845"/>
      <c r="CZW477" s="2845"/>
      <c r="CZX477" s="2845"/>
      <c r="CZY477" s="2845"/>
      <c r="CZZ477" s="2845"/>
      <c r="DAA477" s="2845"/>
      <c r="DAB477" s="2845"/>
      <c r="DAC477" s="2845"/>
      <c r="DAD477" s="2845"/>
      <c r="DAE477" s="2845"/>
      <c r="DAF477" s="2845"/>
      <c r="DAG477" s="2845"/>
      <c r="DAH477" s="2845"/>
      <c r="DAI477" s="2845"/>
      <c r="DAJ477" s="2845"/>
      <c r="DAK477" s="2845"/>
      <c r="DAL477" s="2845"/>
      <c r="DAM477" s="2845"/>
      <c r="DAN477" s="2845"/>
      <c r="DAO477" s="2845"/>
      <c r="DAP477" s="2845"/>
      <c r="DAQ477" s="2845"/>
      <c r="DAR477" s="2845"/>
      <c r="DAS477" s="2845"/>
      <c r="DAT477" s="2845"/>
      <c r="DAU477" s="2845"/>
      <c r="DAV477" s="2845"/>
      <c r="DAW477" s="2845" t="s">
        <v>1379</v>
      </c>
      <c r="DAX477" s="2845"/>
      <c r="DAY477" s="2845"/>
      <c r="DAZ477" s="2845"/>
      <c r="DBA477" s="2845"/>
      <c r="DBB477" s="2845"/>
      <c r="DBC477" s="2845"/>
      <c r="DBD477" s="2845"/>
      <c r="DBE477" s="2845"/>
      <c r="DBF477" s="2845"/>
      <c r="DBG477" s="2845"/>
      <c r="DBH477" s="2845"/>
      <c r="DBI477" s="2845"/>
      <c r="DBJ477" s="2845"/>
      <c r="DBK477" s="2845"/>
      <c r="DBL477" s="2845"/>
      <c r="DBM477" s="2845"/>
      <c r="DBN477" s="2845"/>
      <c r="DBO477" s="2845"/>
      <c r="DBP477" s="2845"/>
      <c r="DBQ477" s="2845"/>
      <c r="DBR477" s="2845"/>
      <c r="DBS477" s="2845"/>
      <c r="DBT477" s="2845"/>
      <c r="DBU477" s="2845"/>
      <c r="DBV477" s="2845"/>
      <c r="DBW477" s="2845"/>
      <c r="DBX477" s="2845"/>
      <c r="DBY477" s="2845"/>
      <c r="DBZ477" s="2845"/>
      <c r="DCA477" s="2845"/>
      <c r="DCB477" s="2845"/>
      <c r="DCC477" s="2845" t="s">
        <v>1379</v>
      </c>
      <c r="DCD477" s="2845"/>
      <c r="DCE477" s="2845"/>
      <c r="DCF477" s="2845"/>
      <c r="DCG477" s="2845"/>
      <c r="DCH477" s="2845"/>
      <c r="DCI477" s="2845"/>
      <c r="DCJ477" s="2845"/>
      <c r="DCK477" s="2845"/>
      <c r="DCL477" s="2845"/>
      <c r="DCM477" s="2845"/>
      <c r="DCN477" s="2845"/>
      <c r="DCO477" s="2845"/>
      <c r="DCP477" s="2845"/>
      <c r="DCQ477" s="2845"/>
      <c r="DCR477" s="2845"/>
      <c r="DCS477" s="2845"/>
      <c r="DCT477" s="2845"/>
      <c r="DCU477" s="2845"/>
      <c r="DCV477" s="2845"/>
      <c r="DCW477" s="2845"/>
      <c r="DCX477" s="2845"/>
      <c r="DCY477" s="2845"/>
      <c r="DCZ477" s="2845"/>
      <c r="DDA477" s="2845"/>
      <c r="DDB477" s="2845"/>
      <c r="DDC477" s="2845"/>
      <c r="DDD477" s="2845"/>
      <c r="DDE477" s="2845"/>
      <c r="DDF477" s="2845"/>
      <c r="DDG477" s="2845"/>
      <c r="DDH477" s="2845"/>
      <c r="DDI477" s="2845" t="s">
        <v>1379</v>
      </c>
      <c r="DDJ477" s="2845"/>
      <c r="DDK477" s="2845"/>
      <c r="DDL477" s="2845"/>
      <c r="DDM477" s="2845"/>
      <c r="DDN477" s="2845"/>
      <c r="DDO477" s="2845"/>
      <c r="DDP477" s="2845"/>
      <c r="DDQ477" s="2845"/>
      <c r="DDR477" s="2845"/>
      <c r="DDS477" s="2845"/>
      <c r="DDT477" s="2845"/>
      <c r="DDU477" s="2845"/>
      <c r="DDV477" s="2845"/>
      <c r="DDW477" s="2845"/>
      <c r="DDX477" s="2845"/>
      <c r="DDY477" s="2845"/>
      <c r="DDZ477" s="2845"/>
      <c r="DEA477" s="2845"/>
      <c r="DEB477" s="2845"/>
      <c r="DEC477" s="2845"/>
      <c r="DED477" s="2845"/>
      <c r="DEE477" s="2845"/>
      <c r="DEF477" s="2845"/>
      <c r="DEG477" s="2845"/>
      <c r="DEH477" s="2845"/>
      <c r="DEI477" s="2845"/>
      <c r="DEJ477" s="2845"/>
      <c r="DEK477" s="2845"/>
      <c r="DEL477" s="2845"/>
      <c r="DEM477" s="2845"/>
      <c r="DEN477" s="2845"/>
      <c r="DEO477" s="2845" t="s">
        <v>1379</v>
      </c>
      <c r="DEP477" s="2845"/>
      <c r="DEQ477" s="2845"/>
      <c r="DER477" s="2845"/>
      <c r="DES477" s="2845"/>
      <c r="DET477" s="2845"/>
      <c r="DEU477" s="2845"/>
      <c r="DEV477" s="2845"/>
      <c r="DEW477" s="2845"/>
      <c r="DEX477" s="2845"/>
      <c r="DEY477" s="2845"/>
      <c r="DEZ477" s="2845"/>
      <c r="DFA477" s="2845"/>
      <c r="DFB477" s="2845"/>
      <c r="DFC477" s="2845"/>
      <c r="DFD477" s="2845"/>
      <c r="DFE477" s="2845"/>
      <c r="DFF477" s="2845"/>
      <c r="DFG477" s="2845"/>
      <c r="DFH477" s="2845"/>
      <c r="DFI477" s="2845"/>
      <c r="DFJ477" s="2845"/>
      <c r="DFK477" s="2845"/>
      <c r="DFL477" s="2845"/>
      <c r="DFM477" s="2845"/>
      <c r="DFN477" s="2845"/>
      <c r="DFO477" s="2845"/>
      <c r="DFP477" s="2845"/>
      <c r="DFQ477" s="2845"/>
      <c r="DFR477" s="2845"/>
      <c r="DFS477" s="2845"/>
      <c r="DFT477" s="2845"/>
      <c r="DFU477" s="2845" t="s">
        <v>1379</v>
      </c>
      <c r="DFV477" s="2845"/>
      <c r="DFW477" s="2845"/>
      <c r="DFX477" s="2845"/>
      <c r="DFY477" s="2845"/>
      <c r="DFZ477" s="2845"/>
      <c r="DGA477" s="2845"/>
      <c r="DGB477" s="2845"/>
      <c r="DGC477" s="2845"/>
      <c r="DGD477" s="2845"/>
      <c r="DGE477" s="2845"/>
      <c r="DGF477" s="2845"/>
      <c r="DGG477" s="2845"/>
      <c r="DGH477" s="2845"/>
      <c r="DGI477" s="2845"/>
      <c r="DGJ477" s="2845"/>
      <c r="DGK477" s="2845"/>
      <c r="DGL477" s="2845"/>
      <c r="DGM477" s="2845"/>
      <c r="DGN477" s="2845"/>
      <c r="DGO477" s="2845"/>
      <c r="DGP477" s="2845"/>
      <c r="DGQ477" s="2845"/>
      <c r="DGR477" s="2845"/>
      <c r="DGS477" s="2845"/>
      <c r="DGT477" s="2845"/>
      <c r="DGU477" s="2845"/>
      <c r="DGV477" s="2845"/>
      <c r="DGW477" s="2845"/>
      <c r="DGX477" s="2845"/>
      <c r="DGY477" s="2845"/>
      <c r="DGZ477" s="2845"/>
      <c r="DHA477" s="2845" t="s">
        <v>1379</v>
      </c>
      <c r="DHB477" s="2845"/>
      <c r="DHC477" s="2845"/>
      <c r="DHD477" s="2845"/>
      <c r="DHE477" s="2845"/>
      <c r="DHF477" s="2845"/>
      <c r="DHG477" s="2845"/>
      <c r="DHH477" s="2845"/>
      <c r="DHI477" s="2845"/>
      <c r="DHJ477" s="2845"/>
      <c r="DHK477" s="2845"/>
      <c r="DHL477" s="2845"/>
      <c r="DHM477" s="2845"/>
      <c r="DHN477" s="2845"/>
      <c r="DHO477" s="2845"/>
      <c r="DHP477" s="2845"/>
      <c r="DHQ477" s="2845"/>
      <c r="DHR477" s="2845"/>
      <c r="DHS477" s="2845"/>
      <c r="DHT477" s="2845"/>
      <c r="DHU477" s="2845"/>
      <c r="DHV477" s="2845"/>
      <c r="DHW477" s="2845"/>
      <c r="DHX477" s="2845"/>
      <c r="DHY477" s="2845"/>
      <c r="DHZ477" s="2845"/>
      <c r="DIA477" s="2845"/>
      <c r="DIB477" s="2845"/>
      <c r="DIC477" s="2845"/>
      <c r="DID477" s="2845"/>
      <c r="DIE477" s="2845"/>
      <c r="DIF477" s="2845"/>
      <c r="DIG477" s="2845" t="s">
        <v>1379</v>
      </c>
      <c r="DIH477" s="2845"/>
      <c r="DII477" s="2845"/>
      <c r="DIJ477" s="2845"/>
      <c r="DIK477" s="2845"/>
      <c r="DIL477" s="2845"/>
      <c r="DIM477" s="2845"/>
      <c r="DIN477" s="2845"/>
      <c r="DIO477" s="2845"/>
      <c r="DIP477" s="2845"/>
      <c r="DIQ477" s="2845"/>
      <c r="DIR477" s="2845"/>
      <c r="DIS477" s="2845"/>
      <c r="DIT477" s="2845"/>
      <c r="DIU477" s="2845"/>
      <c r="DIV477" s="2845"/>
      <c r="DIW477" s="2845"/>
      <c r="DIX477" s="2845"/>
      <c r="DIY477" s="2845"/>
      <c r="DIZ477" s="2845"/>
      <c r="DJA477" s="2845"/>
      <c r="DJB477" s="2845"/>
      <c r="DJC477" s="2845"/>
      <c r="DJD477" s="2845"/>
      <c r="DJE477" s="2845"/>
      <c r="DJF477" s="2845"/>
      <c r="DJG477" s="2845"/>
      <c r="DJH477" s="2845"/>
      <c r="DJI477" s="2845"/>
      <c r="DJJ477" s="2845"/>
      <c r="DJK477" s="2845"/>
      <c r="DJL477" s="2845"/>
      <c r="DJM477" s="2845" t="s">
        <v>1379</v>
      </c>
      <c r="DJN477" s="2845"/>
      <c r="DJO477" s="2845"/>
      <c r="DJP477" s="2845"/>
      <c r="DJQ477" s="2845"/>
      <c r="DJR477" s="2845"/>
      <c r="DJS477" s="2845"/>
      <c r="DJT477" s="2845"/>
      <c r="DJU477" s="2845"/>
      <c r="DJV477" s="2845"/>
      <c r="DJW477" s="2845"/>
      <c r="DJX477" s="2845"/>
      <c r="DJY477" s="2845"/>
      <c r="DJZ477" s="2845"/>
      <c r="DKA477" s="2845"/>
      <c r="DKB477" s="2845"/>
      <c r="DKC477" s="2845"/>
      <c r="DKD477" s="2845"/>
      <c r="DKE477" s="2845"/>
      <c r="DKF477" s="2845"/>
      <c r="DKG477" s="2845"/>
      <c r="DKH477" s="2845"/>
      <c r="DKI477" s="2845"/>
      <c r="DKJ477" s="2845"/>
      <c r="DKK477" s="2845"/>
      <c r="DKL477" s="2845"/>
      <c r="DKM477" s="2845"/>
      <c r="DKN477" s="2845"/>
      <c r="DKO477" s="2845"/>
      <c r="DKP477" s="2845"/>
      <c r="DKQ477" s="2845"/>
      <c r="DKR477" s="2845"/>
      <c r="DKS477" s="2845" t="s">
        <v>1379</v>
      </c>
      <c r="DKT477" s="2845"/>
      <c r="DKU477" s="2845"/>
      <c r="DKV477" s="2845"/>
      <c r="DKW477" s="2845"/>
      <c r="DKX477" s="2845"/>
      <c r="DKY477" s="2845"/>
      <c r="DKZ477" s="2845"/>
      <c r="DLA477" s="2845"/>
      <c r="DLB477" s="2845"/>
      <c r="DLC477" s="2845"/>
      <c r="DLD477" s="2845"/>
      <c r="DLE477" s="2845"/>
      <c r="DLF477" s="2845"/>
      <c r="DLG477" s="2845"/>
      <c r="DLH477" s="2845"/>
      <c r="DLI477" s="2845"/>
      <c r="DLJ477" s="2845"/>
      <c r="DLK477" s="2845"/>
      <c r="DLL477" s="2845"/>
      <c r="DLM477" s="2845"/>
      <c r="DLN477" s="2845"/>
      <c r="DLO477" s="2845"/>
      <c r="DLP477" s="2845"/>
      <c r="DLQ477" s="2845"/>
      <c r="DLR477" s="2845"/>
      <c r="DLS477" s="2845"/>
      <c r="DLT477" s="2845"/>
      <c r="DLU477" s="2845"/>
      <c r="DLV477" s="2845"/>
      <c r="DLW477" s="2845"/>
      <c r="DLX477" s="2845"/>
      <c r="DLY477" s="2845" t="s">
        <v>1379</v>
      </c>
      <c r="DLZ477" s="2845"/>
      <c r="DMA477" s="2845"/>
      <c r="DMB477" s="2845"/>
      <c r="DMC477" s="2845"/>
      <c r="DMD477" s="2845"/>
      <c r="DME477" s="2845"/>
      <c r="DMF477" s="2845"/>
      <c r="DMG477" s="2845"/>
      <c r="DMH477" s="2845"/>
      <c r="DMI477" s="2845"/>
      <c r="DMJ477" s="2845"/>
      <c r="DMK477" s="2845"/>
      <c r="DML477" s="2845"/>
      <c r="DMM477" s="2845"/>
      <c r="DMN477" s="2845"/>
      <c r="DMO477" s="2845"/>
      <c r="DMP477" s="2845"/>
      <c r="DMQ477" s="2845"/>
      <c r="DMR477" s="2845"/>
      <c r="DMS477" s="2845"/>
      <c r="DMT477" s="2845"/>
      <c r="DMU477" s="2845"/>
      <c r="DMV477" s="2845"/>
      <c r="DMW477" s="2845"/>
      <c r="DMX477" s="2845"/>
      <c r="DMY477" s="2845"/>
      <c r="DMZ477" s="2845"/>
      <c r="DNA477" s="2845"/>
      <c r="DNB477" s="2845"/>
      <c r="DNC477" s="2845"/>
      <c r="DND477" s="2845"/>
      <c r="DNE477" s="2845" t="s">
        <v>1379</v>
      </c>
      <c r="DNF477" s="2845"/>
      <c r="DNG477" s="2845"/>
      <c r="DNH477" s="2845"/>
      <c r="DNI477" s="2845"/>
      <c r="DNJ477" s="2845"/>
      <c r="DNK477" s="2845"/>
      <c r="DNL477" s="2845"/>
      <c r="DNM477" s="2845"/>
      <c r="DNN477" s="2845"/>
      <c r="DNO477" s="2845"/>
      <c r="DNP477" s="2845"/>
      <c r="DNQ477" s="2845"/>
      <c r="DNR477" s="2845"/>
      <c r="DNS477" s="2845"/>
      <c r="DNT477" s="2845"/>
      <c r="DNU477" s="2845"/>
      <c r="DNV477" s="2845"/>
      <c r="DNW477" s="2845"/>
      <c r="DNX477" s="2845"/>
      <c r="DNY477" s="2845"/>
      <c r="DNZ477" s="2845"/>
      <c r="DOA477" s="2845"/>
      <c r="DOB477" s="2845"/>
      <c r="DOC477" s="2845"/>
      <c r="DOD477" s="2845"/>
      <c r="DOE477" s="2845"/>
      <c r="DOF477" s="2845"/>
      <c r="DOG477" s="2845"/>
      <c r="DOH477" s="2845"/>
      <c r="DOI477" s="2845"/>
      <c r="DOJ477" s="2845"/>
      <c r="DOK477" s="2845" t="s">
        <v>1379</v>
      </c>
      <c r="DOL477" s="2845"/>
      <c r="DOM477" s="2845"/>
      <c r="DON477" s="2845"/>
      <c r="DOO477" s="2845"/>
      <c r="DOP477" s="2845"/>
      <c r="DOQ477" s="2845"/>
      <c r="DOR477" s="2845"/>
      <c r="DOS477" s="2845"/>
      <c r="DOT477" s="2845"/>
      <c r="DOU477" s="2845"/>
      <c r="DOV477" s="2845"/>
      <c r="DOW477" s="2845"/>
      <c r="DOX477" s="2845"/>
      <c r="DOY477" s="2845"/>
      <c r="DOZ477" s="2845"/>
      <c r="DPA477" s="2845"/>
      <c r="DPB477" s="2845"/>
      <c r="DPC477" s="2845"/>
      <c r="DPD477" s="2845"/>
      <c r="DPE477" s="2845"/>
      <c r="DPF477" s="2845"/>
      <c r="DPG477" s="2845"/>
      <c r="DPH477" s="2845"/>
      <c r="DPI477" s="2845"/>
      <c r="DPJ477" s="2845"/>
      <c r="DPK477" s="2845"/>
      <c r="DPL477" s="2845"/>
      <c r="DPM477" s="2845"/>
      <c r="DPN477" s="2845"/>
      <c r="DPO477" s="2845"/>
      <c r="DPP477" s="2845"/>
      <c r="DPQ477" s="2845" t="s">
        <v>1379</v>
      </c>
      <c r="DPR477" s="2845"/>
      <c r="DPS477" s="2845"/>
      <c r="DPT477" s="2845"/>
      <c r="DPU477" s="2845"/>
      <c r="DPV477" s="2845"/>
      <c r="DPW477" s="2845"/>
      <c r="DPX477" s="2845"/>
      <c r="DPY477" s="2845"/>
      <c r="DPZ477" s="2845"/>
      <c r="DQA477" s="2845"/>
      <c r="DQB477" s="2845"/>
      <c r="DQC477" s="2845"/>
      <c r="DQD477" s="2845"/>
      <c r="DQE477" s="2845"/>
      <c r="DQF477" s="2845"/>
      <c r="DQG477" s="2845"/>
      <c r="DQH477" s="2845"/>
      <c r="DQI477" s="2845"/>
      <c r="DQJ477" s="2845"/>
      <c r="DQK477" s="2845"/>
      <c r="DQL477" s="2845"/>
      <c r="DQM477" s="2845"/>
      <c r="DQN477" s="2845"/>
      <c r="DQO477" s="2845"/>
      <c r="DQP477" s="2845"/>
      <c r="DQQ477" s="2845"/>
      <c r="DQR477" s="2845"/>
      <c r="DQS477" s="2845"/>
      <c r="DQT477" s="2845"/>
      <c r="DQU477" s="2845"/>
      <c r="DQV477" s="2845"/>
      <c r="DQW477" s="2845" t="s">
        <v>1379</v>
      </c>
      <c r="DQX477" s="2845"/>
      <c r="DQY477" s="2845"/>
      <c r="DQZ477" s="2845"/>
      <c r="DRA477" s="2845"/>
      <c r="DRB477" s="2845"/>
      <c r="DRC477" s="2845"/>
      <c r="DRD477" s="2845"/>
      <c r="DRE477" s="2845"/>
      <c r="DRF477" s="2845"/>
      <c r="DRG477" s="2845"/>
      <c r="DRH477" s="2845"/>
      <c r="DRI477" s="2845"/>
      <c r="DRJ477" s="2845"/>
      <c r="DRK477" s="2845"/>
      <c r="DRL477" s="2845"/>
      <c r="DRM477" s="2845"/>
      <c r="DRN477" s="2845"/>
      <c r="DRO477" s="2845"/>
      <c r="DRP477" s="2845"/>
      <c r="DRQ477" s="2845"/>
      <c r="DRR477" s="2845"/>
      <c r="DRS477" s="2845"/>
      <c r="DRT477" s="2845"/>
      <c r="DRU477" s="2845"/>
      <c r="DRV477" s="2845"/>
      <c r="DRW477" s="2845"/>
      <c r="DRX477" s="2845"/>
      <c r="DRY477" s="2845"/>
      <c r="DRZ477" s="2845"/>
      <c r="DSA477" s="2845"/>
      <c r="DSB477" s="2845"/>
      <c r="DSC477" s="2845" t="s">
        <v>1379</v>
      </c>
      <c r="DSD477" s="2845"/>
      <c r="DSE477" s="2845"/>
      <c r="DSF477" s="2845"/>
      <c r="DSG477" s="2845"/>
      <c r="DSH477" s="2845"/>
      <c r="DSI477" s="2845"/>
      <c r="DSJ477" s="2845"/>
      <c r="DSK477" s="2845"/>
      <c r="DSL477" s="2845"/>
      <c r="DSM477" s="2845"/>
      <c r="DSN477" s="2845"/>
      <c r="DSO477" s="2845"/>
      <c r="DSP477" s="2845"/>
      <c r="DSQ477" s="2845"/>
      <c r="DSR477" s="2845"/>
      <c r="DSS477" s="2845"/>
      <c r="DST477" s="2845"/>
      <c r="DSU477" s="2845"/>
      <c r="DSV477" s="2845"/>
      <c r="DSW477" s="2845"/>
      <c r="DSX477" s="2845"/>
      <c r="DSY477" s="2845"/>
      <c r="DSZ477" s="2845"/>
      <c r="DTA477" s="2845"/>
      <c r="DTB477" s="2845"/>
      <c r="DTC477" s="2845"/>
      <c r="DTD477" s="2845"/>
      <c r="DTE477" s="2845"/>
      <c r="DTF477" s="2845"/>
      <c r="DTG477" s="2845"/>
      <c r="DTH477" s="2845"/>
      <c r="DTI477" s="2845" t="s">
        <v>1379</v>
      </c>
      <c r="DTJ477" s="2845"/>
      <c r="DTK477" s="2845"/>
      <c r="DTL477" s="2845"/>
      <c r="DTM477" s="2845"/>
      <c r="DTN477" s="2845"/>
      <c r="DTO477" s="2845"/>
      <c r="DTP477" s="2845"/>
      <c r="DTQ477" s="2845"/>
      <c r="DTR477" s="2845"/>
      <c r="DTS477" s="2845"/>
      <c r="DTT477" s="2845"/>
      <c r="DTU477" s="2845"/>
      <c r="DTV477" s="2845"/>
      <c r="DTW477" s="2845"/>
      <c r="DTX477" s="2845"/>
      <c r="DTY477" s="2845"/>
      <c r="DTZ477" s="2845"/>
      <c r="DUA477" s="2845"/>
      <c r="DUB477" s="2845"/>
      <c r="DUC477" s="2845"/>
      <c r="DUD477" s="2845"/>
      <c r="DUE477" s="2845"/>
      <c r="DUF477" s="2845"/>
      <c r="DUG477" s="2845"/>
      <c r="DUH477" s="2845"/>
      <c r="DUI477" s="2845"/>
      <c r="DUJ477" s="2845"/>
      <c r="DUK477" s="2845"/>
      <c r="DUL477" s="2845"/>
      <c r="DUM477" s="2845"/>
      <c r="DUN477" s="2845"/>
      <c r="DUO477" s="2845" t="s">
        <v>1379</v>
      </c>
      <c r="DUP477" s="2845"/>
      <c r="DUQ477" s="2845"/>
      <c r="DUR477" s="2845"/>
      <c r="DUS477" s="2845"/>
      <c r="DUT477" s="2845"/>
      <c r="DUU477" s="2845"/>
      <c r="DUV477" s="2845"/>
      <c r="DUW477" s="2845"/>
      <c r="DUX477" s="2845"/>
      <c r="DUY477" s="2845"/>
      <c r="DUZ477" s="2845"/>
      <c r="DVA477" s="2845"/>
      <c r="DVB477" s="2845"/>
      <c r="DVC477" s="2845"/>
      <c r="DVD477" s="2845"/>
      <c r="DVE477" s="2845"/>
      <c r="DVF477" s="2845"/>
      <c r="DVG477" s="2845"/>
      <c r="DVH477" s="2845"/>
      <c r="DVI477" s="2845"/>
      <c r="DVJ477" s="2845"/>
      <c r="DVK477" s="2845"/>
      <c r="DVL477" s="2845"/>
      <c r="DVM477" s="2845"/>
      <c r="DVN477" s="2845"/>
      <c r="DVO477" s="2845"/>
      <c r="DVP477" s="2845"/>
      <c r="DVQ477" s="2845"/>
      <c r="DVR477" s="2845"/>
      <c r="DVS477" s="2845"/>
      <c r="DVT477" s="2845"/>
      <c r="DVU477" s="2845" t="s">
        <v>1379</v>
      </c>
      <c r="DVV477" s="2845"/>
      <c r="DVW477" s="2845"/>
      <c r="DVX477" s="2845"/>
      <c r="DVY477" s="2845"/>
      <c r="DVZ477" s="2845"/>
      <c r="DWA477" s="2845"/>
      <c r="DWB477" s="2845"/>
      <c r="DWC477" s="2845"/>
      <c r="DWD477" s="2845"/>
      <c r="DWE477" s="2845"/>
      <c r="DWF477" s="2845"/>
      <c r="DWG477" s="2845"/>
      <c r="DWH477" s="2845"/>
      <c r="DWI477" s="2845"/>
      <c r="DWJ477" s="2845"/>
      <c r="DWK477" s="2845"/>
      <c r="DWL477" s="2845"/>
      <c r="DWM477" s="2845"/>
      <c r="DWN477" s="2845"/>
      <c r="DWO477" s="2845"/>
      <c r="DWP477" s="2845"/>
      <c r="DWQ477" s="2845"/>
      <c r="DWR477" s="2845"/>
      <c r="DWS477" s="2845"/>
      <c r="DWT477" s="2845"/>
      <c r="DWU477" s="2845"/>
      <c r="DWV477" s="2845"/>
      <c r="DWW477" s="2845"/>
      <c r="DWX477" s="2845"/>
      <c r="DWY477" s="2845"/>
      <c r="DWZ477" s="2845"/>
      <c r="DXA477" s="2845" t="s">
        <v>1379</v>
      </c>
      <c r="DXB477" s="2845"/>
      <c r="DXC477" s="2845"/>
      <c r="DXD477" s="2845"/>
      <c r="DXE477" s="2845"/>
      <c r="DXF477" s="2845"/>
      <c r="DXG477" s="2845"/>
      <c r="DXH477" s="2845"/>
      <c r="DXI477" s="2845"/>
      <c r="DXJ477" s="2845"/>
      <c r="DXK477" s="2845"/>
      <c r="DXL477" s="2845"/>
      <c r="DXM477" s="2845"/>
      <c r="DXN477" s="2845"/>
      <c r="DXO477" s="2845"/>
      <c r="DXP477" s="2845"/>
      <c r="DXQ477" s="2845"/>
      <c r="DXR477" s="2845"/>
      <c r="DXS477" s="2845"/>
      <c r="DXT477" s="2845"/>
      <c r="DXU477" s="2845"/>
      <c r="DXV477" s="2845"/>
      <c r="DXW477" s="2845"/>
      <c r="DXX477" s="2845"/>
      <c r="DXY477" s="2845"/>
      <c r="DXZ477" s="2845"/>
      <c r="DYA477" s="2845"/>
      <c r="DYB477" s="2845"/>
      <c r="DYC477" s="2845"/>
      <c r="DYD477" s="2845"/>
      <c r="DYE477" s="2845"/>
      <c r="DYF477" s="2845"/>
      <c r="DYG477" s="2845" t="s">
        <v>1379</v>
      </c>
      <c r="DYH477" s="2845"/>
      <c r="DYI477" s="2845"/>
      <c r="DYJ477" s="2845"/>
      <c r="DYK477" s="2845"/>
      <c r="DYL477" s="2845"/>
      <c r="DYM477" s="2845"/>
      <c r="DYN477" s="2845"/>
      <c r="DYO477" s="2845"/>
      <c r="DYP477" s="2845"/>
      <c r="DYQ477" s="2845"/>
      <c r="DYR477" s="2845"/>
      <c r="DYS477" s="2845"/>
      <c r="DYT477" s="2845"/>
      <c r="DYU477" s="2845"/>
      <c r="DYV477" s="2845"/>
      <c r="DYW477" s="2845"/>
      <c r="DYX477" s="2845"/>
      <c r="DYY477" s="2845"/>
      <c r="DYZ477" s="2845"/>
      <c r="DZA477" s="2845"/>
      <c r="DZB477" s="2845"/>
      <c r="DZC477" s="2845"/>
      <c r="DZD477" s="2845"/>
      <c r="DZE477" s="2845"/>
      <c r="DZF477" s="2845"/>
      <c r="DZG477" s="2845"/>
      <c r="DZH477" s="2845"/>
      <c r="DZI477" s="2845"/>
      <c r="DZJ477" s="2845"/>
      <c r="DZK477" s="2845"/>
      <c r="DZL477" s="2845"/>
      <c r="DZM477" s="2845" t="s">
        <v>1379</v>
      </c>
      <c r="DZN477" s="2845"/>
      <c r="DZO477" s="2845"/>
      <c r="DZP477" s="2845"/>
      <c r="DZQ477" s="2845"/>
      <c r="DZR477" s="2845"/>
      <c r="DZS477" s="2845"/>
      <c r="DZT477" s="2845"/>
      <c r="DZU477" s="2845"/>
      <c r="DZV477" s="2845"/>
      <c r="DZW477" s="2845"/>
      <c r="DZX477" s="2845"/>
      <c r="DZY477" s="2845"/>
      <c r="DZZ477" s="2845"/>
      <c r="EAA477" s="2845"/>
      <c r="EAB477" s="2845"/>
      <c r="EAC477" s="2845"/>
      <c r="EAD477" s="2845"/>
      <c r="EAE477" s="2845"/>
      <c r="EAF477" s="2845"/>
      <c r="EAG477" s="2845"/>
      <c r="EAH477" s="2845"/>
      <c r="EAI477" s="2845"/>
      <c r="EAJ477" s="2845"/>
      <c r="EAK477" s="2845"/>
      <c r="EAL477" s="2845"/>
      <c r="EAM477" s="2845"/>
      <c r="EAN477" s="2845"/>
      <c r="EAO477" s="2845"/>
      <c r="EAP477" s="2845"/>
      <c r="EAQ477" s="2845"/>
      <c r="EAR477" s="2845"/>
      <c r="EAS477" s="2845" t="s">
        <v>1379</v>
      </c>
      <c r="EAT477" s="2845"/>
      <c r="EAU477" s="2845"/>
      <c r="EAV477" s="2845"/>
      <c r="EAW477" s="2845"/>
      <c r="EAX477" s="2845"/>
      <c r="EAY477" s="2845"/>
      <c r="EAZ477" s="2845"/>
      <c r="EBA477" s="2845"/>
      <c r="EBB477" s="2845"/>
      <c r="EBC477" s="2845"/>
      <c r="EBD477" s="2845"/>
      <c r="EBE477" s="2845"/>
      <c r="EBF477" s="2845"/>
      <c r="EBG477" s="2845"/>
      <c r="EBH477" s="2845"/>
      <c r="EBI477" s="2845"/>
      <c r="EBJ477" s="2845"/>
      <c r="EBK477" s="2845"/>
      <c r="EBL477" s="2845"/>
      <c r="EBM477" s="2845"/>
      <c r="EBN477" s="2845"/>
      <c r="EBO477" s="2845"/>
      <c r="EBP477" s="2845"/>
      <c r="EBQ477" s="2845"/>
      <c r="EBR477" s="2845"/>
      <c r="EBS477" s="2845"/>
      <c r="EBT477" s="2845"/>
      <c r="EBU477" s="2845"/>
      <c r="EBV477" s="2845"/>
      <c r="EBW477" s="2845"/>
      <c r="EBX477" s="2845"/>
      <c r="EBY477" s="2845" t="s">
        <v>1379</v>
      </c>
      <c r="EBZ477" s="2845"/>
      <c r="ECA477" s="2845"/>
      <c r="ECB477" s="2845"/>
      <c r="ECC477" s="2845"/>
      <c r="ECD477" s="2845"/>
      <c r="ECE477" s="2845"/>
      <c r="ECF477" s="2845"/>
      <c r="ECG477" s="2845"/>
      <c r="ECH477" s="2845"/>
      <c r="ECI477" s="2845"/>
      <c r="ECJ477" s="2845"/>
      <c r="ECK477" s="2845"/>
      <c r="ECL477" s="2845"/>
      <c r="ECM477" s="2845"/>
      <c r="ECN477" s="2845"/>
      <c r="ECO477" s="2845"/>
      <c r="ECP477" s="2845"/>
      <c r="ECQ477" s="2845"/>
      <c r="ECR477" s="2845"/>
      <c r="ECS477" s="2845"/>
      <c r="ECT477" s="2845"/>
      <c r="ECU477" s="2845"/>
      <c r="ECV477" s="2845"/>
      <c r="ECW477" s="2845"/>
      <c r="ECX477" s="2845"/>
      <c r="ECY477" s="2845"/>
      <c r="ECZ477" s="2845"/>
      <c r="EDA477" s="2845"/>
      <c r="EDB477" s="2845"/>
      <c r="EDC477" s="2845"/>
      <c r="EDD477" s="2845"/>
      <c r="EDE477" s="2845" t="s">
        <v>1379</v>
      </c>
      <c r="EDF477" s="2845"/>
      <c r="EDG477" s="2845"/>
      <c r="EDH477" s="2845"/>
      <c r="EDI477" s="2845"/>
      <c r="EDJ477" s="2845"/>
      <c r="EDK477" s="2845"/>
      <c r="EDL477" s="2845"/>
      <c r="EDM477" s="2845"/>
      <c r="EDN477" s="2845"/>
      <c r="EDO477" s="2845"/>
      <c r="EDP477" s="2845"/>
      <c r="EDQ477" s="2845"/>
      <c r="EDR477" s="2845"/>
      <c r="EDS477" s="2845"/>
      <c r="EDT477" s="2845"/>
      <c r="EDU477" s="2845"/>
      <c r="EDV477" s="2845"/>
      <c r="EDW477" s="2845"/>
      <c r="EDX477" s="2845"/>
      <c r="EDY477" s="2845"/>
      <c r="EDZ477" s="2845"/>
      <c r="EEA477" s="2845"/>
      <c r="EEB477" s="2845"/>
      <c r="EEC477" s="2845"/>
      <c r="EED477" s="2845"/>
      <c r="EEE477" s="2845"/>
      <c r="EEF477" s="2845"/>
      <c r="EEG477" s="2845"/>
      <c r="EEH477" s="2845"/>
      <c r="EEI477" s="2845"/>
      <c r="EEJ477" s="2845"/>
      <c r="EEK477" s="2845" t="s">
        <v>1379</v>
      </c>
      <c r="EEL477" s="2845"/>
      <c r="EEM477" s="2845"/>
      <c r="EEN477" s="2845"/>
      <c r="EEO477" s="2845"/>
      <c r="EEP477" s="2845"/>
      <c r="EEQ477" s="2845"/>
      <c r="EER477" s="2845"/>
      <c r="EES477" s="2845"/>
      <c r="EET477" s="2845"/>
      <c r="EEU477" s="2845"/>
      <c r="EEV477" s="2845"/>
      <c r="EEW477" s="2845"/>
      <c r="EEX477" s="2845"/>
      <c r="EEY477" s="2845"/>
      <c r="EEZ477" s="2845"/>
      <c r="EFA477" s="2845"/>
      <c r="EFB477" s="2845"/>
      <c r="EFC477" s="2845"/>
      <c r="EFD477" s="2845"/>
      <c r="EFE477" s="2845"/>
      <c r="EFF477" s="2845"/>
      <c r="EFG477" s="2845"/>
      <c r="EFH477" s="2845"/>
      <c r="EFI477" s="2845"/>
      <c r="EFJ477" s="2845"/>
      <c r="EFK477" s="2845"/>
      <c r="EFL477" s="2845"/>
      <c r="EFM477" s="2845"/>
      <c r="EFN477" s="2845"/>
      <c r="EFO477" s="2845"/>
      <c r="EFP477" s="2845"/>
      <c r="EFQ477" s="2845" t="s">
        <v>1379</v>
      </c>
      <c r="EFR477" s="2845"/>
      <c r="EFS477" s="2845"/>
      <c r="EFT477" s="2845"/>
      <c r="EFU477" s="2845"/>
      <c r="EFV477" s="2845"/>
      <c r="EFW477" s="2845"/>
      <c r="EFX477" s="2845"/>
      <c r="EFY477" s="2845"/>
      <c r="EFZ477" s="2845"/>
      <c r="EGA477" s="2845"/>
      <c r="EGB477" s="2845"/>
      <c r="EGC477" s="2845"/>
      <c r="EGD477" s="2845"/>
      <c r="EGE477" s="2845"/>
      <c r="EGF477" s="2845"/>
      <c r="EGG477" s="2845"/>
      <c r="EGH477" s="2845"/>
      <c r="EGI477" s="2845"/>
      <c r="EGJ477" s="2845"/>
      <c r="EGK477" s="2845"/>
      <c r="EGL477" s="2845"/>
      <c r="EGM477" s="2845"/>
      <c r="EGN477" s="2845"/>
      <c r="EGO477" s="2845"/>
      <c r="EGP477" s="2845"/>
      <c r="EGQ477" s="2845"/>
      <c r="EGR477" s="2845"/>
      <c r="EGS477" s="2845"/>
      <c r="EGT477" s="2845"/>
      <c r="EGU477" s="2845"/>
      <c r="EGV477" s="2845"/>
      <c r="EGW477" s="2845" t="s">
        <v>1379</v>
      </c>
      <c r="EGX477" s="2845"/>
      <c r="EGY477" s="2845"/>
      <c r="EGZ477" s="2845"/>
      <c r="EHA477" s="2845"/>
      <c r="EHB477" s="2845"/>
      <c r="EHC477" s="2845"/>
      <c r="EHD477" s="2845"/>
      <c r="EHE477" s="2845"/>
      <c r="EHF477" s="2845"/>
      <c r="EHG477" s="2845"/>
      <c r="EHH477" s="2845"/>
      <c r="EHI477" s="2845"/>
      <c r="EHJ477" s="2845"/>
      <c r="EHK477" s="2845"/>
      <c r="EHL477" s="2845"/>
      <c r="EHM477" s="2845"/>
      <c r="EHN477" s="2845"/>
      <c r="EHO477" s="2845"/>
      <c r="EHP477" s="2845"/>
      <c r="EHQ477" s="2845"/>
      <c r="EHR477" s="2845"/>
      <c r="EHS477" s="2845"/>
      <c r="EHT477" s="2845"/>
      <c r="EHU477" s="2845"/>
      <c r="EHV477" s="2845"/>
      <c r="EHW477" s="2845"/>
      <c r="EHX477" s="2845"/>
      <c r="EHY477" s="2845"/>
      <c r="EHZ477" s="2845"/>
      <c r="EIA477" s="2845"/>
      <c r="EIB477" s="2845"/>
      <c r="EIC477" s="2845" t="s">
        <v>1379</v>
      </c>
      <c r="EID477" s="2845"/>
      <c r="EIE477" s="2845"/>
      <c r="EIF477" s="2845"/>
      <c r="EIG477" s="2845"/>
      <c r="EIH477" s="2845"/>
      <c r="EII477" s="2845"/>
      <c r="EIJ477" s="2845"/>
      <c r="EIK477" s="2845"/>
      <c r="EIL477" s="2845"/>
      <c r="EIM477" s="2845"/>
      <c r="EIN477" s="2845"/>
      <c r="EIO477" s="2845"/>
      <c r="EIP477" s="2845"/>
      <c r="EIQ477" s="2845"/>
      <c r="EIR477" s="2845"/>
      <c r="EIS477" s="2845"/>
      <c r="EIT477" s="2845"/>
      <c r="EIU477" s="2845"/>
      <c r="EIV477" s="2845"/>
      <c r="EIW477" s="2845"/>
      <c r="EIX477" s="2845"/>
      <c r="EIY477" s="2845"/>
      <c r="EIZ477" s="2845"/>
      <c r="EJA477" s="2845"/>
      <c r="EJB477" s="2845"/>
      <c r="EJC477" s="2845"/>
      <c r="EJD477" s="2845"/>
      <c r="EJE477" s="2845"/>
      <c r="EJF477" s="2845"/>
      <c r="EJG477" s="2845"/>
      <c r="EJH477" s="2845"/>
      <c r="EJI477" s="2845" t="s">
        <v>1379</v>
      </c>
      <c r="EJJ477" s="2845"/>
      <c r="EJK477" s="2845"/>
      <c r="EJL477" s="2845"/>
      <c r="EJM477" s="2845"/>
      <c r="EJN477" s="2845"/>
      <c r="EJO477" s="2845"/>
      <c r="EJP477" s="2845"/>
      <c r="EJQ477" s="2845"/>
      <c r="EJR477" s="2845"/>
      <c r="EJS477" s="2845"/>
      <c r="EJT477" s="2845"/>
      <c r="EJU477" s="2845"/>
      <c r="EJV477" s="2845"/>
      <c r="EJW477" s="2845"/>
      <c r="EJX477" s="2845"/>
      <c r="EJY477" s="2845"/>
      <c r="EJZ477" s="2845"/>
      <c r="EKA477" s="2845"/>
      <c r="EKB477" s="2845"/>
      <c r="EKC477" s="2845"/>
      <c r="EKD477" s="2845"/>
      <c r="EKE477" s="2845"/>
      <c r="EKF477" s="2845"/>
      <c r="EKG477" s="2845"/>
      <c r="EKH477" s="2845"/>
      <c r="EKI477" s="2845"/>
      <c r="EKJ477" s="2845"/>
      <c r="EKK477" s="2845"/>
      <c r="EKL477" s="2845"/>
      <c r="EKM477" s="2845"/>
      <c r="EKN477" s="2845"/>
      <c r="EKO477" s="2845" t="s">
        <v>1379</v>
      </c>
      <c r="EKP477" s="2845"/>
      <c r="EKQ477" s="2845"/>
      <c r="EKR477" s="2845"/>
      <c r="EKS477" s="2845"/>
      <c r="EKT477" s="2845"/>
      <c r="EKU477" s="2845"/>
      <c r="EKV477" s="2845"/>
      <c r="EKW477" s="2845"/>
      <c r="EKX477" s="2845"/>
      <c r="EKY477" s="2845"/>
      <c r="EKZ477" s="2845"/>
      <c r="ELA477" s="2845"/>
      <c r="ELB477" s="2845"/>
      <c r="ELC477" s="2845"/>
      <c r="ELD477" s="2845"/>
      <c r="ELE477" s="2845"/>
      <c r="ELF477" s="2845"/>
      <c r="ELG477" s="2845"/>
      <c r="ELH477" s="2845"/>
      <c r="ELI477" s="2845"/>
      <c r="ELJ477" s="2845"/>
      <c r="ELK477" s="2845"/>
      <c r="ELL477" s="2845"/>
      <c r="ELM477" s="2845"/>
      <c r="ELN477" s="2845"/>
      <c r="ELO477" s="2845"/>
      <c r="ELP477" s="2845"/>
      <c r="ELQ477" s="2845"/>
      <c r="ELR477" s="2845"/>
      <c r="ELS477" s="2845"/>
      <c r="ELT477" s="2845"/>
      <c r="ELU477" s="2845" t="s">
        <v>1379</v>
      </c>
      <c r="ELV477" s="2845"/>
      <c r="ELW477" s="2845"/>
      <c r="ELX477" s="2845"/>
      <c r="ELY477" s="2845"/>
      <c r="ELZ477" s="2845"/>
      <c r="EMA477" s="2845"/>
      <c r="EMB477" s="2845"/>
      <c r="EMC477" s="2845"/>
      <c r="EMD477" s="2845"/>
      <c r="EME477" s="2845"/>
      <c r="EMF477" s="2845"/>
      <c r="EMG477" s="2845"/>
      <c r="EMH477" s="2845"/>
      <c r="EMI477" s="2845"/>
      <c r="EMJ477" s="2845"/>
      <c r="EMK477" s="2845"/>
      <c r="EML477" s="2845"/>
      <c r="EMM477" s="2845"/>
      <c r="EMN477" s="2845"/>
      <c r="EMO477" s="2845"/>
      <c r="EMP477" s="2845"/>
      <c r="EMQ477" s="2845"/>
      <c r="EMR477" s="2845"/>
      <c r="EMS477" s="2845"/>
      <c r="EMT477" s="2845"/>
      <c r="EMU477" s="2845"/>
      <c r="EMV477" s="2845"/>
      <c r="EMW477" s="2845"/>
      <c r="EMX477" s="2845"/>
      <c r="EMY477" s="2845"/>
      <c r="EMZ477" s="2845"/>
      <c r="ENA477" s="2845" t="s">
        <v>1379</v>
      </c>
      <c r="ENB477" s="2845"/>
      <c r="ENC477" s="2845"/>
      <c r="END477" s="2845"/>
      <c r="ENE477" s="2845"/>
      <c r="ENF477" s="2845"/>
      <c r="ENG477" s="2845"/>
      <c r="ENH477" s="2845"/>
      <c r="ENI477" s="2845"/>
      <c r="ENJ477" s="2845"/>
      <c r="ENK477" s="2845"/>
      <c r="ENL477" s="2845"/>
      <c r="ENM477" s="2845"/>
      <c r="ENN477" s="2845"/>
      <c r="ENO477" s="2845"/>
      <c r="ENP477" s="2845"/>
      <c r="ENQ477" s="2845"/>
      <c r="ENR477" s="2845"/>
      <c r="ENS477" s="2845"/>
      <c r="ENT477" s="2845"/>
      <c r="ENU477" s="2845"/>
      <c r="ENV477" s="2845"/>
      <c r="ENW477" s="2845"/>
      <c r="ENX477" s="2845"/>
      <c r="ENY477" s="2845"/>
      <c r="ENZ477" s="2845"/>
      <c r="EOA477" s="2845"/>
      <c r="EOB477" s="2845"/>
      <c r="EOC477" s="2845"/>
      <c r="EOD477" s="2845"/>
      <c r="EOE477" s="2845"/>
      <c r="EOF477" s="2845"/>
      <c r="EOG477" s="2845" t="s">
        <v>1379</v>
      </c>
      <c r="EOH477" s="2845"/>
      <c r="EOI477" s="2845"/>
      <c r="EOJ477" s="2845"/>
      <c r="EOK477" s="2845"/>
      <c r="EOL477" s="2845"/>
      <c r="EOM477" s="2845"/>
      <c r="EON477" s="2845"/>
      <c r="EOO477" s="2845"/>
      <c r="EOP477" s="2845"/>
      <c r="EOQ477" s="2845"/>
      <c r="EOR477" s="2845"/>
      <c r="EOS477" s="2845"/>
      <c r="EOT477" s="2845"/>
      <c r="EOU477" s="2845"/>
      <c r="EOV477" s="2845"/>
      <c r="EOW477" s="2845"/>
      <c r="EOX477" s="2845"/>
      <c r="EOY477" s="2845"/>
      <c r="EOZ477" s="2845"/>
      <c r="EPA477" s="2845"/>
      <c r="EPB477" s="2845"/>
      <c r="EPC477" s="2845"/>
      <c r="EPD477" s="2845"/>
      <c r="EPE477" s="2845"/>
      <c r="EPF477" s="2845"/>
      <c r="EPG477" s="2845"/>
      <c r="EPH477" s="2845"/>
      <c r="EPI477" s="2845"/>
      <c r="EPJ477" s="2845"/>
      <c r="EPK477" s="2845"/>
      <c r="EPL477" s="2845"/>
      <c r="EPM477" s="2845" t="s">
        <v>1379</v>
      </c>
      <c r="EPN477" s="2845"/>
      <c r="EPO477" s="2845"/>
      <c r="EPP477" s="2845"/>
      <c r="EPQ477" s="2845"/>
      <c r="EPR477" s="2845"/>
      <c r="EPS477" s="2845"/>
      <c r="EPT477" s="2845"/>
      <c r="EPU477" s="2845"/>
      <c r="EPV477" s="2845"/>
      <c r="EPW477" s="2845"/>
      <c r="EPX477" s="2845"/>
      <c r="EPY477" s="2845"/>
      <c r="EPZ477" s="2845"/>
      <c r="EQA477" s="2845"/>
      <c r="EQB477" s="2845"/>
      <c r="EQC477" s="2845"/>
      <c r="EQD477" s="2845"/>
      <c r="EQE477" s="2845"/>
      <c r="EQF477" s="2845"/>
      <c r="EQG477" s="2845"/>
      <c r="EQH477" s="2845"/>
      <c r="EQI477" s="2845"/>
      <c r="EQJ477" s="2845"/>
      <c r="EQK477" s="2845"/>
      <c r="EQL477" s="2845"/>
      <c r="EQM477" s="2845"/>
      <c r="EQN477" s="2845"/>
      <c r="EQO477" s="2845"/>
      <c r="EQP477" s="2845"/>
      <c r="EQQ477" s="2845"/>
      <c r="EQR477" s="2845"/>
      <c r="EQS477" s="2845" t="s">
        <v>1379</v>
      </c>
      <c r="EQT477" s="2845"/>
      <c r="EQU477" s="2845"/>
      <c r="EQV477" s="2845"/>
      <c r="EQW477" s="2845"/>
      <c r="EQX477" s="2845"/>
      <c r="EQY477" s="2845"/>
      <c r="EQZ477" s="2845"/>
      <c r="ERA477" s="2845"/>
      <c r="ERB477" s="2845"/>
      <c r="ERC477" s="2845"/>
      <c r="ERD477" s="2845"/>
      <c r="ERE477" s="2845"/>
      <c r="ERF477" s="2845"/>
      <c r="ERG477" s="2845"/>
      <c r="ERH477" s="2845"/>
      <c r="ERI477" s="2845"/>
      <c r="ERJ477" s="2845"/>
      <c r="ERK477" s="2845"/>
      <c r="ERL477" s="2845"/>
      <c r="ERM477" s="2845"/>
      <c r="ERN477" s="2845"/>
      <c r="ERO477" s="2845"/>
      <c r="ERP477" s="2845"/>
      <c r="ERQ477" s="2845"/>
      <c r="ERR477" s="2845"/>
      <c r="ERS477" s="2845"/>
      <c r="ERT477" s="2845"/>
      <c r="ERU477" s="2845"/>
      <c r="ERV477" s="2845"/>
      <c r="ERW477" s="2845"/>
      <c r="ERX477" s="2845"/>
      <c r="ERY477" s="2845" t="s">
        <v>1379</v>
      </c>
      <c r="ERZ477" s="2845"/>
      <c r="ESA477" s="2845"/>
      <c r="ESB477" s="2845"/>
      <c r="ESC477" s="2845"/>
      <c r="ESD477" s="2845"/>
      <c r="ESE477" s="2845"/>
      <c r="ESF477" s="2845"/>
      <c r="ESG477" s="2845"/>
      <c r="ESH477" s="2845"/>
      <c r="ESI477" s="2845"/>
      <c r="ESJ477" s="2845"/>
      <c r="ESK477" s="2845"/>
      <c r="ESL477" s="2845"/>
      <c r="ESM477" s="2845"/>
      <c r="ESN477" s="2845"/>
      <c r="ESO477" s="2845"/>
      <c r="ESP477" s="2845"/>
      <c r="ESQ477" s="2845"/>
      <c r="ESR477" s="2845"/>
      <c r="ESS477" s="2845"/>
      <c r="EST477" s="2845"/>
      <c r="ESU477" s="2845"/>
      <c r="ESV477" s="2845"/>
      <c r="ESW477" s="2845"/>
      <c r="ESX477" s="2845"/>
      <c r="ESY477" s="2845"/>
      <c r="ESZ477" s="2845"/>
      <c r="ETA477" s="2845"/>
      <c r="ETB477" s="2845"/>
      <c r="ETC477" s="2845"/>
      <c r="ETD477" s="2845"/>
      <c r="ETE477" s="2845" t="s">
        <v>1379</v>
      </c>
      <c r="ETF477" s="2845"/>
      <c r="ETG477" s="2845"/>
      <c r="ETH477" s="2845"/>
      <c r="ETI477" s="2845"/>
      <c r="ETJ477" s="2845"/>
      <c r="ETK477" s="2845"/>
      <c r="ETL477" s="2845"/>
      <c r="ETM477" s="2845"/>
      <c r="ETN477" s="2845"/>
      <c r="ETO477" s="2845"/>
      <c r="ETP477" s="2845"/>
      <c r="ETQ477" s="2845"/>
      <c r="ETR477" s="2845"/>
      <c r="ETS477" s="2845"/>
      <c r="ETT477" s="2845"/>
      <c r="ETU477" s="2845"/>
      <c r="ETV477" s="2845"/>
      <c r="ETW477" s="2845"/>
      <c r="ETX477" s="2845"/>
      <c r="ETY477" s="2845"/>
      <c r="ETZ477" s="2845"/>
      <c r="EUA477" s="2845"/>
      <c r="EUB477" s="2845"/>
      <c r="EUC477" s="2845"/>
      <c r="EUD477" s="2845"/>
      <c r="EUE477" s="2845"/>
      <c r="EUF477" s="2845"/>
      <c r="EUG477" s="2845"/>
      <c r="EUH477" s="2845"/>
      <c r="EUI477" s="2845"/>
      <c r="EUJ477" s="2845"/>
      <c r="EUK477" s="2845" t="s">
        <v>1379</v>
      </c>
      <c r="EUL477" s="2845"/>
      <c r="EUM477" s="2845"/>
      <c r="EUN477" s="2845"/>
      <c r="EUO477" s="2845"/>
      <c r="EUP477" s="2845"/>
      <c r="EUQ477" s="2845"/>
      <c r="EUR477" s="2845"/>
      <c r="EUS477" s="2845"/>
      <c r="EUT477" s="2845"/>
      <c r="EUU477" s="2845"/>
      <c r="EUV477" s="2845"/>
      <c r="EUW477" s="2845"/>
      <c r="EUX477" s="2845"/>
      <c r="EUY477" s="2845"/>
      <c r="EUZ477" s="2845"/>
      <c r="EVA477" s="2845"/>
      <c r="EVB477" s="2845"/>
      <c r="EVC477" s="2845"/>
      <c r="EVD477" s="2845"/>
      <c r="EVE477" s="2845"/>
      <c r="EVF477" s="2845"/>
      <c r="EVG477" s="2845"/>
      <c r="EVH477" s="2845"/>
      <c r="EVI477" s="2845"/>
      <c r="EVJ477" s="2845"/>
      <c r="EVK477" s="2845"/>
      <c r="EVL477" s="2845"/>
      <c r="EVM477" s="2845"/>
      <c r="EVN477" s="2845"/>
      <c r="EVO477" s="2845"/>
      <c r="EVP477" s="2845"/>
      <c r="EVQ477" s="2845" t="s">
        <v>1379</v>
      </c>
      <c r="EVR477" s="2845"/>
      <c r="EVS477" s="2845"/>
      <c r="EVT477" s="2845"/>
      <c r="EVU477" s="2845"/>
      <c r="EVV477" s="2845"/>
      <c r="EVW477" s="2845"/>
      <c r="EVX477" s="2845"/>
      <c r="EVY477" s="2845"/>
      <c r="EVZ477" s="2845"/>
      <c r="EWA477" s="2845"/>
      <c r="EWB477" s="2845"/>
      <c r="EWC477" s="2845"/>
      <c r="EWD477" s="2845"/>
      <c r="EWE477" s="2845"/>
      <c r="EWF477" s="2845"/>
      <c r="EWG477" s="2845"/>
      <c r="EWH477" s="2845"/>
      <c r="EWI477" s="2845"/>
      <c r="EWJ477" s="2845"/>
      <c r="EWK477" s="2845"/>
      <c r="EWL477" s="2845"/>
      <c r="EWM477" s="2845"/>
      <c r="EWN477" s="2845"/>
      <c r="EWO477" s="2845"/>
      <c r="EWP477" s="2845"/>
      <c r="EWQ477" s="2845"/>
      <c r="EWR477" s="2845"/>
      <c r="EWS477" s="2845"/>
      <c r="EWT477" s="2845"/>
      <c r="EWU477" s="2845"/>
      <c r="EWV477" s="2845"/>
      <c r="EWW477" s="2845" t="s">
        <v>1379</v>
      </c>
      <c r="EWX477" s="2845"/>
      <c r="EWY477" s="2845"/>
      <c r="EWZ477" s="2845"/>
      <c r="EXA477" s="2845"/>
      <c r="EXB477" s="2845"/>
      <c r="EXC477" s="2845"/>
      <c r="EXD477" s="2845"/>
      <c r="EXE477" s="2845"/>
      <c r="EXF477" s="2845"/>
      <c r="EXG477" s="2845"/>
      <c r="EXH477" s="2845"/>
      <c r="EXI477" s="2845"/>
      <c r="EXJ477" s="2845"/>
      <c r="EXK477" s="2845"/>
      <c r="EXL477" s="2845"/>
      <c r="EXM477" s="2845"/>
      <c r="EXN477" s="2845"/>
      <c r="EXO477" s="2845"/>
      <c r="EXP477" s="2845"/>
      <c r="EXQ477" s="2845"/>
      <c r="EXR477" s="2845"/>
      <c r="EXS477" s="2845"/>
      <c r="EXT477" s="2845"/>
      <c r="EXU477" s="2845"/>
      <c r="EXV477" s="2845"/>
      <c r="EXW477" s="2845"/>
      <c r="EXX477" s="2845"/>
      <c r="EXY477" s="2845"/>
      <c r="EXZ477" s="2845"/>
      <c r="EYA477" s="2845"/>
      <c r="EYB477" s="2845"/>
      <c r="EYC477" s="2845" t="s">
        <v>1379</v>
      </c>
      <c r="EYD477" s="2845"/>
      <c r="EYE477" s="2845"/>
      <c r="EYF477" s="2845"/>
      <c r="EYG477" s="2845"/>
      <c r="EYH477" s="2845"/>
      <c r="EYI477" s="2845"/>
      <c r="EYJ477" s="2845"/>
      <c r="EYK477" s="2845"/>
      <c r="EYL477" s="2845"/>
      <c r="EYM477" s="2845"/>
      <c r="EYN477" s="2845"/>
      <c r="EYO477" s="2845"/>
      <c r="EYP477" s="2845"/>
      <c r="EYQ477" s="2845"/>
      <c r="EYR477" s="2845"/>
      <c r="EYS477" s="2845"/>
      <c r="EYT477" s="2845"/>
      <c r="EYU477" s="2845"/>
      <c r="EYV477" s="2845"/>
      <c r="EYW477" s="2845"/>
      <c r="EYX477" s="2845"/>
      <c r="EYY477" s="2845"/>
      <c r="EYZ477" s="2845"/>
      <c r="EZA477" s="2845"/>
      <c r="EZB477" s="2845"/>
      <c r="EZC477" s="2845"/>
      <c r="EZD477" s="2845"/>
      <c r="EZE477" s="2845"/>
      <c r="EZF477" s="2845"/>
      <c r="EZG477" s="2845"/>
      <c r="EZH477" s="2845"/>
      <c r="EZI477" s="2845" t="s">
        <v>1379</v>
      </c>
      <c r="EZJ477" s="2845"/>
      <c r="EZK477" s="2845"/>
      <c r="EZL477" s="2845"/>
      <c r="EZM477" s="2845"/>
      <c r="EZN477" s="2845"/>
      <c r="EZO477" s="2845"/>
      <c r="EZP477" s="2845"/>
      <c r="EZQ477" s="2845"/>
      <c r="EZR477" s="2845"/>
      <c r="EZS477" s="2845"/>
      <c r="EZT477" s="2845"/>
      <c r="EZU477" s="2845"/>
      <c r="EZV477" s="2845"/>
      <c r="EZW477" s="2845"/>
      <c r="EZX477" s="2845"/>
      <c r="EZY477" s="2845"/>
      <c r="EZZ477" s="2845"/>
      <c r="FAA477" s="2845"/>
      <c r="FAB477" s="2845"/>
      <c r="FAC477" s="2845"/>
      <c r="FAD477" s="2845"/>
      <c r="FAE477" s="2845"/>
      <c r="FAF477" s="2845"/>
      <c r="FAG477" s="2845"/>
      <c r="FAH477" s="2845"/>
      <c r="FAI477" s="2845"/>
      <c r="FAJ477" s="2845"/>
      <c r="FAK477" s="2845"/>
      <c r="FAL477" s="2845"/>
      <c r="FAM477" s="2845"/>
      <c r="FAN477" s="2845"/>
      <c r="FAO477" s="2845" t="s">
        <v>1379</v>
      </c>
      <c r="FAP477" s="2845"/>
      <c r="FAQ477" s="2845"/>
      <c r="FAR477" s="2845"/>
      <c r="FAS477" s="2845"/>
      <c r="FAT477" s="2845"/>
      <c r="FAU477" s="2845"/>
      <c r="FAV477" s="2845"/>
      <c r="FAW477" s="2845"/>
      <c r="FAX477" s="2845"/>
      <c r="FAY477" s="2845"/>
      <c r="FAZ477" s="2845"/>
      <c r="FBA477" s="2845"/>
      <c r="FBB477" s="2845"/>
      <c r="FBC477" s="2845"/>
      <c r="FBD477" s="2845"/>
      <c r="FBE477" s="2845"/>
      <c r="FBF477" s="2845"/>
      <c r="FBG477" s="2845"/>
      <c r="FBH477" s="2845"/>
      <c r="FBI477" s="2845"/>
      <c r="FBJ477" s="2845"/>
      <c r="FBK477" s="2845"/>
      <c r="FBL477" s="2845"/>
      <c r="FBM477" s="2845"/>
      <c r="FBN477" s="2845"/>
      <c r="FBO477" s="2845"/>
      <c r="FBP477" s="2845"/>
      <c r="FBQ477" s="2845"/>
      <c r="FBR477" s="2845"/>
      <c r="FBS477" s="2845"/>
      <c r="FBT477" s="2845"/>
      <c r="FBU477" s="2845" t="s">
        <v>1379</v>
      </c>
      <c r="FBV477" s="2845"/>
      <c r="FBW477" s="2845"/>
      <c r="FBX477" s="2845"/>
      <c r="FBY477" s="2845"/>
      <c r="FBZ477" s="2845"/>
      <c r="FCA477" s="2845"/>
      <c r="FCB477" s="2845"/>
      <c r="FCC477" s="2845"/>
      <c r="FCD477" s="2845"/>
      <c r="FCE477" s="2845"/>
      <c r="FCF477" s="2845"/>
      <c r="FCG477" s="2845"/>
      <c r="FCH477" s="2845"/>
      <c r="FCI477" s="2845"/>
      <c r="FCJ477" s="2845"/>
      <c r="FCK477" s="2845"/>
      <c r="FCL477" s="2845"/>
      <c r="FCM477" s="2845"/>
      <c r="FCN477" s="2845"/>
      <c r="FCO477" s="2845"/>
      <c r="FCP477" s="2845"/>
      <c r="FCQ477" s="2845"/>
      <c r="FCR477" s="2845"/>
      <c r="FCS477" s="2845"/>
      <c r="FCT477" s="2845"/>
      <c r="FCU477" s="2845"/>
      <c r="FCV477" s="2845"/>
      <c r="FCW477" s="2845"/>
      <c r="FCX477" s="2845"/>
      <c r="FCY477" s="2845"/>
      <c r="FCZ477" s="2845"/>
      <c r="FDA477" s="2845" t="s">
        <v>1379</v>
      </c>
      <c r="FDB477" s="2845"/>
      <c r="FDC477" s="2845"/>
      <c r="FDD477" s="2845"/>
      <c r="FDE477" s="2845"/>
      <c r="FDF477" s="2845"/>
      <c r="FDG477" s="2845"/>
      <c r="FDH477" s="2845"/>
      <c r="FDI477" s="2845"/>
      <c r="FDJ477" s="2845"/>
      <c r="FDK477" s="2845"/>
      <c r="FDL477" s="2845"/>
      <c r="FDM477" s="2845"/>
      <c r="FDN477" s="2845"/>
      <c r="FDO477" s="2845"/>
      <c r="FDP477" s="2845"/>
      <c r="FDQ477" s="2845"/>
      <c r="FDR477" s="2845"/>
      <c r="FDS477" s="2845"/>
      <c r="FDT477" s="2845"/>
      <c r="FDU477" s="2845"/>
      <c r="FDV477" s="2845"/>
      <c r="FDW477" s="2845"/>
      <c r="FDX477" s="2845"/>
      <c r="FDY477" s="2845"/>
      <c r="FDZ477" s="2845"/>
      <c r="FEA477" s="2845"/>
      <c r="FEB477" s="2845"/>
      <c r="FEC477" s="2845"/>
      <c r="FED477" s="2845"/>
      <c r="FEE477" s="2845"/>
      <c r="FEF477" s="2845"/>
      <c r="FEG477" s="2845" t="s">
        <v>1379</v>
      </c>
      <c r="FEH477" s="2845"/>
      <c r="FEI477" s="2845"/>
      <c r="FEJ477" s="2845"/>
      <c r="FEK477" s="2845"/>
      <c r="FEL477" s="2845"/>
      <c r="FEM477" s="2845"/>
      <c r="FEN477" s="2845"/>
      <c r="FEO477" s="2845"/>
      <c r="FEP477" s="2845"/>
      <c r="FEQ477" s="2845"/>
      <c r="FER477" s="2845"/>
      <c r="FES477" s="2845"/>
      <c r="FET477" s="2845"/>
      <c r="FEU477" s="2845"/>
      <c r="FEV477" s="2845"/>
      <c r="FEW477" s="2845"/>
      <c r="FEX477" s="2845"/>
      <c r="FEY477" s="2845"/>
      <c r="FEZ477" s="2845"/>
      <c r="FFA477" s="2845"/>
      <c r="FFB477" s="2845"/>
      <c r="FFC477" s="2845"/>
      <c r="FFD477" s="2845"/>
      <c r="FFE477" s="2845"/>
      <c r="FFF477" s="2845"/>
      <c r="FFG477" s="2845"/>
      <c r="FFH477" s="2845"/>
      <c r="FFI477" s="2845"/>
      <c r="FFJ477" s="2845"/>
      <c r="FFK477" s="2845"/>
      <c r="FFL477" s="2845"/>
      <c r="FFM477" s="2845" t="s">
        <v>1379</v>
      </c>
      <c r="FFN477" s="2845"/>
      <c r="FFO477" s="2845"/>
      <c r="FFP477" s="2845"/>
      <c r="FFQ477" s="2845"/>
      <c r="FFR477" s="2845"/>
      <c r="FFS477" s="2845"/>
      <c r="FFT477" s="2845"/>
      <c r="FFU477" s="2845"/>
      <c r="FFV477" s="2845"/>
      <c r="FFW477" s="2845"/>
      <c r="FFX477" s="2845"/>
      <c r="FFY477" s="2845"/>
      <c r="FFZ477" s="2845"/>
      <c r="FGA477" s="2845"/>
      <c r="FGB477" s="2845"/>
      <c r="FGC477" s="2845"/>
      <c r="FGD477" s="2845"/>
      <c r="FGE477" s="2845"/>
      <c r="FGF477" s="2845"/>
      <c r="FGG477" s="2845"/>
      <c r="FGH477" s="2845"/>
      <c r="FGI477" s="2845"/>
      <c r="FGJ477" s="2845"/>
      <c r="FGK477" s="2845"/>
      <c r="FGL477" s="2845"/>
      <c r="FGM477" s="2845"/>
      <c r="FGN477" s="2845"/>
      <c r="FGO477" s="2845"/>
      <c r="FGP477" s="2845"/>
      <c r="FGQ477" s="2845"/>
      <c r="FGR477" s="2845"/>
      <c r="FGS477" s="2845" t="s">
        <v>1379</v>
      </c>
      <c r="FGT477" s="2845"/>
      <c r="FGU477" s="2845"/>
      <c r="FGV477" s="2845"/>
      <c r="FGW477" s="2845"/>
      <c r="FGX477" s="2845"/>
      <c r="FGY477" s="2845"/>
      <c r="FGZ477" s="2845"/>
      <c r="FHA477" s="2845"/>
      <c r="FHB477" s="2845"/>
      <c r="FHC477" s="2845"/>
      <c r="FHD477" s="2845"/>
      <c r="FHE477" s="2845"/>
      <c r="FHF477" s="2845"/>
      <c r="FHG477" s="2845"/>
      <c r="FHH477" s="2845"/>
      <c r="FHI477" s="2845"/>
      <c r="FHJ477" s="2845"/>
      <c r="FHK477" s="2845"/>
      <c r="FHL477" s="2845"/>
      <c r="FHM477" s="2845"/>
      <c r="FHN477" s="2845"/>
      <c r="FHO477" s="2845"/>
      <c r="FHP477" s="2845"/>
      <c r="FHQ477" s="2845"/>
      <c r="FHR477" s="2845"/>
      <c r="FHS477" s="2845"/>
      <c r="FHT477" s="2845"/>
      <c r="FHU477" s="2845"/>
      <c r="FHV477" s="2845"/>
      <c r="FHW477" s="2845"/>
      <c r="FHX477" s="2845"/>
      <c r="FHY477" s="2845" t="s">
        <v>1379</v>
      </c>
      <c r="FHZ477" s="2845"/>
      <c r="FIA477" s="2845"/>
      <c r="FIB477" s="2845"/>
      <c r="FIC477" s="2845"/>
      <c r="FID477" s="2845"/>
      <c r="FIE477" s="2845"/>
      <c r="FIF477" s="2845"/>
      <c r="FIG477" s="2845"/>
      <c r="FIH477" s="2845"/>
      <c r="FII477" s="2845"/>
      <c r="FIJ477" s="2845"/>
      <c r="FIK477" s="2845"/>
      <c r="FIL477" s="2845"/>
      <c r="FIM477" s="2845"/>
      <c r="FIN477" s="2845"/>
      <c r="FIO477" s="2845"/>
      <c r="FIP477" s="2845"/>
      <c r="FIQ477" s="2845"/>
      <c r="FIR477" s="2845"/>
      <c r="FIS477" s="2845"/>
      <c r="FIT477" s="2845"/>
      <c r="FIU477" s="2845"/>
      <c r="FIV477" s="2845"/>
      <c r="FIW477" s="2845"/>
      <c r="FIX477" s="2845"/>
      <c r="FIY477" s="2845"/>
      <c r="FIZ477" s="2845"/>
      <c r="FJA477" s="2845"/>
      <c r="FJB477" s="2845"/>
      <c r="FJC477" s="2845"/>
      <c r="FJD477" s="2845"/>
      <c r="FJE477" s="2845" t="s">
        <v>1379</v>
      </c>
      <c r="FJF477" s="2845"/>
      <c r="FJG477" s="2845"/>
      <c r="FJH477" s="2845"/>
      <c r="FJI477" s="2845"/>
      <c r="FJJ477" s="2845"/>
      <c r="FJK477" s="2845"/>
      <c r="FJL477" s="2845"/>
      <c r="FJM477" s="2845"/>
      <c r="FJN477" s="2845"/>
      <c r="FJO477" s="2845"/>
      <c r="FJP477" s="2845"/>
      <c r="FJQ477" s="2845"/>
      <c r="FJR477" s="2845"/>
      <c r="FJS477" s="2845"/>
      <c r="FJT477" s="2845"/>
      <c r="FJU477" s="2845"/>
      <c r="FJV477" s="2845"/>
      <c r="FJW477" s="2845"/>
      <c r="FJX477" s="2845"/>
      <c r="FJY477" s="2845"/>
      <c r="FJZ477" s="2845"/>
      <c r="FKA477" s="2845"/>
      <c r="FKB477" s="2845"/>
      <c r="FKC477" s="2845"/>
      <c r="FKD477" s="2845"/>
      <c r="FKE477" s="2845"/>
      <c r="FKF477" s="2845"/>
      <c r="FKG477" s="2845"/>
      <c r="FKH477" s="2845"/>
      <c r="FKI477" s="2845"/>
      <c r="FKJ477" s="2845"/>
      <c r="FKK477" s="2845" t="s">
        <v>1379</v>
      </c>
      <c r="FKL477" s="2845"/>
      <c r="FKM477" s="2845"/>
      <c r="FKN477" s="2845"/>
      <c r="FKO477" s="2845"/>
      <c r="FKP477" s="2845"/>
      <c r="FKQ477" s="2845"/>
      <c r="FKR477" s="2845"/>
      <c r="FKS477" s="2845"/>
      <c r="FKT477" s="2845"/>
      <c r="FKU477" s="2845"/>
      <c r="FKV477" s="2845"/>
      <c r="FKW477" s="2845"/>
      <c r="FKX477" s="2845"/>
      <c r="FKY477" s="2845"/>
      <c r="FKZ477" s="2845"/>
      <c r="FLA477" s="2845"/>
      <c r="FLB477" s="2845"/>
      <c r="FLC477" s="2845"/>
      <c r="FLD477" s="2845"/>
      <c r="FLE477" s="2845"/>
      <c r="FLF477" s="2845"/>
      <c r="FLG477" s="2845"/>
      <c r="FLH477" s="2845"/>
      <c r="FLI477" s="2845"/>
      <c r="FLJ477" s="2845"/>
      <c r="FLK477" s="2845"/>
      <c r="FLL477" s="2845"/>
      <c r="FLM477" s="2845"/>
      <c r="FLN477" s="2845"/>
      <c r="FLO477" s="2845"/>
      <c r="FLP477" s="2845"/>
      <c r="FLQ477" s="2845" t="s">
        <v>1379</v>
      </c>
      <c r="FLR477" s="2845"/>
      <c r="FLS477" s="2845"/>
      <c r="FLT477" s="2845"/>
      <c r="FLU477" s="2845"/>
      <c r="FLV477" s="2845"/>
      <c r="FLW477" s="2845"/>
      <c r="FLX477" s="2845"/>
      <c r="FLY477" s="2845"/>
      <c r="FLZ477" s="2845"/>
      <c r="FMA477" s="2845"/>
      <c r="FMB477" s="2845"/>
      <c r="FMC477" s="2845"/>
      <c r="FMD477" s="2845"/>
      <c r="FME477" s="2845"/>
      <c r="FMF477" s="2845"/>
      <c r="FMG477" s="2845"/>
      <c r="FMH477" s="2845"/>
      <c r="FMI477" s="2845"/>
      <c r="FMJ477" s="2845"/>
      <c r="FMK477" s="2845"/>
      <c r="FML477" s="2845"/>
      <c r="FMM477" s="2845"/>
      <c r="FMN477" s="2845"/>
      <c r="FMO477" s="2845"/>
      <c r="FMP477" s="2845"/>
      <c r="FMQ477" s="2845"/>
      <c r="FMR477" s="2845"/>
      <c r="FMS477" s="2845"/>
      <c r="FMT477" s="2845"/>
      <c r="FMU477" s="2845"/>
      <c r="FMV477" s="2845"/>
      <c r="FMW477" s="2845" t="s">
        <v>1379</v>
      </c>
      <c r="FMX477" s="2845"/>
      <c r="FMY477" s="2845"/>
      <c r="FMZ477" s="2845"/>
      <c r="FNA477" s="2845"/>
      <c r="FNB477" s="2845"/>
      <c r="FNC477" s="2845"/>
      <c r="FND477" s="2845"/>
      <c r="FNE477" s="2845"/>
      <c r="FNF477" s="2845"/>
      <c r="FNG477" s="2845"/>
      <c r="FNH477" s="2845"/>
      <c r="FNI477" s="2845"/>
      <c r="FNJ477" s="2845"/>
      <c r="FNK477" s="2845"/>
      <c r="FNL477" s="2845"/>
      <c r="FNM477" s="2845"/>
      <c r="FNN477" s="2845"/>
      <c r="FNO477" s="2845"/>
      <c r="FNP477" s="2845"/>
      <c r="FNQ477" s="2845"/>
      <c r="FNR477" s="2845"/>
      <c r="FNS477" s="2845"/>
      <c r="FNT477" s="2845"/>
      <c r="FNU477" s="2845"/>
      <c r="FNV477" s="2845"/>
      <c r="FNW477" s="2845"/>
      <c r="FNX477" s="2845"/>
      <c r="FNY477" s="2845"/>
      <c r="FNZ477" s="2845"/>
      <c r="FOA477" s="2845"/>
      <c r="FOB477" s="2845"/>
      <c r="FOC477" s="2845" t="s">
        <v>1379</v>
      </c>
      <c r="FOD477" s="2845"/>
      <c r="FOE477" s="2845"/>
      <c r="FOF477" s="2845"/>
      <c r="FOG477" s="2845"/>
      <c r="FOH477" s="2845"/>
      <c r="FOI477" s="2845"/>
      <c r="FOJ477" s="2845"/>
      <c r="FOK477" s="2845"/>
      <c r="FOL477" s="2845"/>
      <c r="FOM477" s="2845"/>
      <c r="FON477" s="2845"/>
      <c r="FOO477" s="2845"/>
      <c r="FOP477" s="2845"/>
      <c r="FOQ477" s="2845"/>
      <c r="FOR477" s="2845"/>
      <c r="FOS477" s="2845"/>
      <c r="FOT477" s="2845"/>
      <c r="FOU477" s="2845"/>
      <c r="FOV477" s="2845"/>
      <c r="FOW477" s="2845"/>
      <c r="FOX477" s="2845"/>
      <c r="FOY477" s="2845"/>
      <c r="FOZ477" s="2845"/>
      <c r="FPA477" s="2845"/>
      <c r="FPB477" s="2845"/>
      <c r="FPC477" s="2845"/>
      <c r="FPD477" s="2845"/>
      <c r="FPE477" s="2845"/>
      <c r="FPF477" s="2845"/>
      <c r="FPG477" s="2845"/>
      <c r="FPH477" s="2845"/>
      <c r="FPI477" s="2845" t="s">
        <v>1379</v>
      </c>
      <c r="FPJ477" s="2845"/>
      <c r="FPK477" s="2845"/>
      <c r="FPL477" s="2845"/>
      <c r="FPM477" s="2845"/>
      <c r="FPN477" s="2845"/>
      <c r="FPO477" s="2845"/>
      <c r="FPP477" s="2845"/>
      <c r="FPQ477" s="2845"/>
      <c r="FPR477" s="2845"/>
      <c r="FPS477" s="2845"/>
      <c r="FPT477" s="2845"/>
      <c r="FPU477" s="2845"/>
      <c r="FPV477" s="2845"/>
      <c r="FPW477" s="2845"/>
      <c r="FPX477" s="2845"/>
      <c r="FPY477" s="2845"/>
      <c r="FPZ477" s="2845"/>
      <c r="FQA477" s="2845"/>
      <c r="FQB477" s="2845"/>
      <c r="FQC477" s="2845"/>
      <c r="FQD477" s="2845"/>
      <c r="FQE477" s="2845"/>
      <c r="FQF477" s="2845"/>
      <c r="FQG477" s="2845"/>
      <c r="FQH477" s="2845"/>
      <c r="FQI477" s="2845"/>
      <c r="FQJ477" s="2845"/>
      <c r="FQK477" s="2845"/>
      <c r="FQL477" s="2845"/>
      <c r="FQM477" s="2845"/>
      <c r="FQN477" s="2845"/>
      <c r="FQO477" s="2845" t="s">
        <v>1379</v>
      </c>
      <c r="FQP477" s="2845"/>
      <c r="FQQ477" s="2845"/>
      <c r="FQR477" s="2845"/>
      <c r="FQS477" s="2845"/>
      <c r="FQT477" s="2845"/>
      <c r="FQU477" s="2845"/>
      <c r="FQV477" s="2845"/>
      <c r="FQW477" s="2845"/>
      <c r="FQX477" s="2845"/>
      <c r="FQY477" s="2845"/>
      <c r="FQZ477" s="2845"/>
      <c r="FRA477" s="2845"/>
      <c r="FRB477" s="2845"/>
      <c r="FRC477" s="2845"/>
      <c r="FRD477" s="2845"/>
      <c r="FRE477" s="2845"/>
      <c r="FRF477" s="2845"/>
      <c r="FRG477" s="2845"/>
      <c r="FRH477" s="2845"/>
      <c r="FRI477" s="2845"/>
      <c r="FRJ477" s="2845"/>
      <c r="FRK477" s="2845"/>
      <c r="FRL477" s="2845"/>
      <c r="FRM477" s="2845"/>
      <c r="FRN477" s="2845"/>
      <c r="FRO477" s="2845"/>
      <c r="FRP477" s="2845"/>
      <c r="FRQ477" s="2845"/>
      <c r="FRR477" s="2845"/>
      <c r="FRS477" s="2845"/>
      <c r="FRT477" s="2845"/>
      <c r="FRU477" s="2845" t="s">
        <v>1379</v>
      </c>
      <c r="FRV477" s="2845"/>
      <c r="FRW477" s="2845"/>
      <c r="FRX477" s="2845"/>
      <c r="FRY477" s="2845"/>
      <c r="FRZ477" s="2845"/>
      <c r="FSA477" s="2845"/>
      <c r="FSB477" s="2845"/>
      <c r="FSC477" s="2845"/>
      <c r="FSD477" s="2845"/>
      <c r="FSE477" s="2845"/>
      <c r="FSF477" s="2845"/>
      <c r="FSG477" s="2845"/>
      <c r="FSH477" s="2845"/>
      <c r="FSI477" s="2845"/>
      <c r="FSJ477" s="2845"/>
      <c r="FSK477" s="2845"/>
      <c r="FSL477" s="2845"/>
      <c r="FSM477" s="2845"/>
      <c r="FSN477" s="2845"/>
      <c r="FSO477" s="2845"/>
      <c r="FSP477" s="2845"/>
      <c r="FSQ477" s="2845"/>
      <c r="FSR477" s="2845"/>
      <c r="FSS477" s="2845"/>
      <c r="FST477" s="2845"/>
      <c r="FSU477" s="2845"/>
      <c r="FSV477" s="2845"/>
      <c r="FSW477" s="2845"/>
      <c r="FSX477" s="2845"/>
      <c r="FSY477" s="2845"/>
      <c r="FSZ477" s="2845"/>
      <c r="FTA477" s="2845" t="s">
        <v>1379</v>
      </c>
      <c r="FTB477" s="2845"/>
      <c r="FTC477" s="2845"/>
      <c r="FTD477" s="2845"/>
      <c r="FTE477" s="2845"/>
      <c r="FTF477" s="2845"/>
      <c r="FTG477" s="2845"/>
      <c r="FTH477" s="2845"/>
      <c r="FTI477" s="2845"/>
      <c r="FTJ477" s="2845"/>
      <c r="FTK477" s="2845"/>
      <c r="FTL477" s="2845"/>
      <c r="FTM477" s="2845"/>
      <c r="FTN477" s="2845"/>
      <c r="FTO477" s="2845"/>
      <c r="FTP477" s="2845"/>
      <c r="FTQ477" s="2845"/>
      <c r="FTR477" s="2845"/>
      <c r="FTS477" s="2845"/>
      <c r="FTT477" s="2845"/>
      <c r="FTU477" s="2845"/>
      <c r="FTV477" s="2845"/>
      <c r="FTW477" s="2845"/>
      <c r="FTX477" s="2845"/>
      <c r="FTY477" s="2845"/>
      <c r="FTZ477" s="2845"/>
      <c r="FUA477" s="2845"/>
      <c r="FUB477" s="2845"/>
      <c r="FUC477" s="2845"/>
      <c r="FUD477" s="2845"/>
      <c r="FUE477" s="2845"/>
      <c r="FUF477" s="2845"/>
      <c r="FUG477" s="2845" t="s">
        <v>1379</v>
      </c>
      <c r="FUH477" s="2845"/>
      <c r="FUI477" s="2845"/>
      <c r="FUJ477" s="2845"/>
      <c r="FUK477" s="2845"/>
      <c r="FUL477" s="2845"/>
      <c r="FUM477" s="2845"/>
      <c r="FUN477" s="2845"/>
      <c r="FUO477" s="2845"/>
      <c r="FUP477" s="2845"/>
      <c r="FUQ477" s="2845"/>
      <c r="FUR477" s="2845"/>
      <c r="FUS477" s="2845"/>
      <c r="FUT477" s="2845"/>
      <c r="FUU477" s="2845"/>
      <c r="FUV477" s="2845"/>
      <c r="FUW477" s="2845"/>
      <c r="FUX477" s="2845"/>
      <c r="FUY477" s="2845"/>
      <c r="FUZ477" s="2845"/>
      <c r="FVA477" s="2845"/>
      <c r="FVB477" s="2845"/>
      <c r="FVC477" s="2845"/>
      <c r="FVD477" s="2845"/>
      <c r="FVE477" s="2845"/>
      <c r="FVF477" s="2845"/>
      <c r="FVG477" s="2845"/>
      <c r="FVH477" s="2845"/>
      <c r="FVI477" s="2845"/>
      <c r="FVJ477" s="2845"/>
      <c r="FVK477" s="2845"/>
      <c r="FVL477" s="2845"/>
      <c r="FVM477" s="2845" t="s">
        <v>1379</v>
      </c>
      <c r="FVN477" s="2845"/>
      <c r="FVO477" s="2845"/>
      <c r="FVP477" s="2845"/>
      <c r="FVQ477" s="2845"/>
      <c r="FVR477" s="2845"/>
      <c r="FVS477" s="2845"/>
      <c r="FVT477" s="2845"/>
      <c r="FVU477" s="2845"/>
      <c r="FVV477" s="2845"/>
      <c r="FVW477" s="2845"/>
      <c r="FVX477" s="2845"/>
      <c r="FVY477" s="2845"/>
      <c r="FVZ477" s="2845"/>
      <c r="FWA477" s="2845"/>
      <c r="FWB477" s="2845"/>
      <c r="FWC477" s="2845"/>
      <c r="FWD477" s="2845"/>
      <c r="FWE477" s="2845"/>
      <c r="FWF477" s="2845"/>
      <c r="FWG477" s="2845"/>
      <c r="FWH477" s="2845"/>
      <c r="FWI477" s="2845"/>
      <c r="FWJ477" s="2845"/>
      <c r="FWK477" s="2845"/>
      <c r="FWL477" s="2845"/>
      <c r="FWM477" s="2845"/>
      <c r="FWN477" s="2845"/>
      <c r="FWO477" s="2845"/>
      <c r="FWP477" s="2845"/>
      <c r="FWQ477" s="2845"/>
      <c r="FWR477" s="2845"/>
      <c r="FWS477" s="2845" t="s">
        <v>1379</v>
      </c>
      <c r="FWT477" s="2845"/>
      <c r="FWU477" s="2845"/>
      <c r="FWV477" s="2845"/>
      <c r="FWW477" s="2845"/>
      <c r="FWX477" s="2845"/>
      <c r="FWY477" s="2845"/>
      <c r="FWZ477" s="2845"/>
      <c r="FXA477" s="2845"/>
      <c r="FXB477" s="2845"/>
      <c r="FXC477" s="2845"/>
      <c r="FXD477" s="2845"/>
      <c r="FXE477" s="2845"/>
      <c r="FXF477" s="2845"/>
      <c r="FXG477" s="2845"/>
      <c r="FXH477" s="2845"/>
      <c r="FXI477" s="2845"/>
      <c r="FXJ477" s="2845"/>
      <c r="FXK477" s="2845"/>
      <c r="FXL477" s="2845"/>
      <c r="FXM477" s="2845"/>
      <c r="FXN477" s="2845"/>
      <c r="FXO477" s="2845"/>
      <c r="FXP477" s="2845"/>
      <c r="FXQ477" s="2845"/>
      <c r="FXR477" s="2845"/>
      <c r="FXS477" s="2845"/>
      <c r="FXT477" s="2845"/>
      <c r="FXU477" s="2845"/>
      <c r="FXV477" s="2845"/>
      <c r="FXW477" s="2845"/>
      <c r="FXX477" s="2845"/>
      <c r="FXY477" s="2845" t="s">
        <v>1379</v>
      </c>
      <c r="FXZ477" s="2845"/>
      <c r="FYA477" s="2845"/>
      <c r="FYB477" s="2845"/>
      <c r="FYC477" s="2845"/>
      <c r="FYD477" s="2845"/>
      <c r="FYE477" s="2845"/>
      <c r="FYF477" s="2845"/>
      <c r="FYG477" s="2845"/>
      <c r="FYH477" s="2845"/>
      <c r="FYI477" s="2845"/>
      <c r="FYJ477" s="2845"/>
      <c r="FYK477" s="2845"/>
      <c r="FYL477" s="2845"/>
      <c r="FYM477" s="2845"/>
      <c r="FYN477" s="2845"/>
      <c r="FYO477" s="2845"/>
      <c r="FYP477" s="2845"/>
      <c r="FYQ477" s="2845"/>
      <c r="FYR477" s="2845"/>
      <c r="FYS477" s="2845"/>
      <c r="FYT477" s="2845"/>
      <c r="FYU477" s="2845"/>
      <c r="FYV477" s="2845"/>
      <c r="FYW477" s="2845"/>
      <c r="FYX477" s="2845"/>
      <c r="FYY477" s="2845"/>
      <c r="FYZ477" s="2845"/>
      <c r="FZA477" s="2845"/>
      <c r="FZB477" s="2845"/>
      <c r="FZC477" s="2845"/>
      <c r="FZD477" s="2845"/>
      <c r="FZE477" s="2845" t="s">
        <v>1379</v>
      </c>
      <c r="FZF477" s="2845"/>
      <c r="FZG477" s="2845"/>
      <c r="FZH477" s="2845"/>
      <c r="FZI477" s="2845"/>
      <c r="FZJ477" s="2845"/>
      <c r="FZK477" s="2845"/>
      <c r="FZL477" s="2845"/>
      <c r="FZM477" s="2845"/>
      <c r="FZN477" s="2845"/>
      <c r="FZO477" s="2845"/>
      <c r="FZP477" s="2845"/>
      <c r="FZQ477" s="2845"/>
      <c r="FZR477" s="2845"/>
      <c r="FZS477" s="2845"/>
      <c r="FZT477" s="2845"/>
      <c r="FZU477" s="2845"/>
      <c r="FZV477" s="2845"/>
      <c r="FZW477" s="2845"/>
      <c r="FZX477" s="2845"/>
      <c r="FZY477" s="2845"/>
      <c r="FZZ477" s="2845"/>
      <c r="GAA477" s="2845"/>
      <c r="GAB477" s="2845"/>
      <c r="GAC477" s="2845"/>
      <c r="GAD477" s="2845"/>
      <c r="GAE477" s="2845"/>
      <c r="GAF477" s="2845"/>
      <c r="GAG477" s="2845"/>
      <c r="GAH477" s="2845"/>
      <c r="GAI477" s="2845"/>
      <c r="GAJ477" s="2845"/>
      <c r="GAK477" s="2845" t="s">
        <v>1379</v>
      </c>
      <c r="GAL477" s="2845"/>
      <c r="GAM477" s="2845"/>
      <c r="GAN477" s="2845"/>
      <c r="GAO477" s="2845"/>
      <c r="GAP477" s="2845"/>
      <c r="GAQ477" s="2845"/>
      <c r="GAR477" s="2845"/>
      <c r="GAS477" s="2845"/>
      <c r="GAT477" s="2845"/>
      <c r="GAU477" s="2845"/>
      <c r="GAV477" s="2845"/>
      <c r="GAW477" s="2845"/>
      <c r="GAX477" s="2845"/>
      <c r="GAY477" s="2845"/>
      <c r="GAZ477" s="2845"/>
      <c r="GBA477" s="2845"/>
      <c r="GBB477" s="2845"/>
      <c r="GBC477" s="2845"/>
      <c r="GBD477" s="2845"/>
      <c r="GBE477" s="2845"/>
      <c r="GBF477" s="2845"/>
      <c r="GBG477" s="2845"/>
      <c r="GBH477" s="2845"/>
      <c r="GBI477" s="2845"/>
      <c r="GBJ477" s="2845"/>
      <c r="GBK477" s="2845"/>
      <c r="GBL477" s="2845"/>
      <c r="GBM477" s="2845"/>
      <c r="GBN477" s="2845"/>
      <c r="GBO477" s="2845"/>
      <c r="GBP477" s="2845"/>
      <c r="GBQ477" s="2845" t="s">
        <v>1379</v>
      </c>
      <c r="GBR477" s="2845"/>
      <c r="GBS477" s="2845"/>
      <c r="GBT477" s="2845"/>
      <c r="GBU477" s="2845"/>
      <c r="GBV477" s="2845"/>
      <c r="GBW477" s="2845"/>
      <c r="GBX477" s="2845"/>
      <c r="GBY477" s="2845"/>
      <c r="GBZ477" s="2845"/>
      <c r="GCA477" s="2845"/>
      <c r="GCB477" s="2845"/>
      <c r="GCC477" s="2845"/>
      <c r="GCD477" s="2845"/>
      <c r="GCE477" s="2845"/>
      <c r="GCF477" s="2845"/>
      <c r="GCG477" s="2845"/>
      <c r="GCH477" s="2845"/>
      <c r="GCI477" s="2845"/>
      <c r="GCJ477" s="2845"/>
      <c r="GCK477" s="2845"/>
      <c r="GCL477" s="2845"/>
      <c r="GCM477" s="2845"/>
      <c r="GCN477" s="2845"/>
      <c r="GCO477" s="2845"/>
      <c r="GCP477" s="2845"/>
      <c r="GCQ477" s="2845"/>
      <c r="GCR477" s="2845"/>
      <c r="GCS477" s="2845"/>
      <c r="GCT477" s="2845"/>
      <c r="GCU477" s="2845"/>
      <c r="GCV477" s="2845"/>
      <c r="GCW477" s="2845" t="s">
        <v>1379</v>
      </c>
      <c r="GCX477" s="2845"/>
      <c r="GCY477" s="2845"/>
      <c r="GCZ477" s="2845"/>
      <c r="GDA477" s="2845"/>
      <c r="GDB477" s="2845"/>
      <c r="GDC477" s="2845"/>
      <c r="GDD477" s="2845"/>
      <c r="GDE477" s="2845"/>
      <c r="GDF477" s="2845"/>
      <c r="GDG477" s="2845"/>
      <c r="GDH477" s="2845"/>
      <c r="GDI477" s="2845"/>
      <c r="GDJ477" s="2845"/>
      <c r="GDK477" s="2845"/>
      <c r="GDL477" s="2845"/>
      <c r="GDM477" s="2845"/>
      <c r="GDN477" s="2845"/>
      <c r="GDO477" s="2845"/>
      <c r="GDP477" s="2845"/>
      <c r="GDQ477" s="2845"/>
      <c r="GDR477" s="2845"/>
      <c r="GDS477" s="2845"/>
      <c r="GDT477" s="2845"/>
      <c r="GDU477" s="2845"/>
      <c r="GDV477" s="2845"/>
      <c r="GDW477" s="2845"/>
      <c r="GDX477" s="2845"/>
      <c r="GDY477" s="2845"/>
      <c r="GDZ477" s="2845"/>
      <c r="GEA477" s="2845"/>
      <c r="GEB477" s="2845"/>
      <c r="GEC477" s="2845" t="s">
        <v>1379</v>
      </c>
      <c r="GED477" s="2845"/>
      <c r="GEE477" s="2845"/>
      <c r="GEF477" s="2845"/>
      <c r="GEG477" s="2845"/>
      <c r="GEH477" s="2845"/>
      <c r="GEI477" s="2845"/>
      <c r="GEJ477" s="2845"/>
      <c r="GEK477" s="2845"/>
      <c r="GEL477" s="2845"/>
      <c r="GEM477" s="2845"/>
      <c r="GEN477" s="2845"/>
      <c r="GEO477" s="2845"/>
      <c r="GEP477" s="2845"/>
      <c r="GEQ477" s="2845"/>
      <c r="GER477" s="2845"/>
      <c r="GES477" s="2845"/>
      <c r="GET477" s="2845"/>
      <c r="GEU477" s="2845"/>
      <c r="GEV477" s="2845"/>
      <c r="GEW477" s="2845"/>
      <c r="GEX477" s="2845"/>
      <c r="GEY477" s="2845"/>
      <c r="GEZ477" s="2845"/>
      <c r="GFA477" s="2845"/>
      <c r="GFB477" s="2845"/>
      <c r="GFC477" s="2845"/>
      <c r="GFD477" s="2845"/>
      <c r="GFE477" s="2845"/>
      <c r="GFF477" s="2845"/>
      <c r="GFG477" s="2845"/>
      <c r="GFH477" s="2845"/>
      <c r="GFI477" s="2845" t="s">
        <v>1379</v>
      </c>
      <c r="GFJ477" s="2845"/>
      <c r="GFK477" s="2845"/>
      <c r="GFL477" s="2845"/>
      <c r="GFM477" s="2845"/>
      <c r="GFN477" s="2845"/>
      <c r="GFO477" s="2845"/>
      <c r="GFP477" s="2845"/>
      <c r="GFQ477" s="2845"/>
      <c r="GFR477" s="2845"/>
      <c r="GFS477" s="2845"/>
      <c r="GFT477" s="2845"/>
      <c r="GFU477" s="2845"/>
      <c r="GFV477" s="2845"/>
      <c r="GFW477" s="2845"/>
      <c r="GFX477" s="2845"/>
      <c r="GFY477" s="2845"/>
      <c r="GFZ477" s="2845"/>
      <c r="GGA477" s="2845"/>
      <c r="GGB477" s="2845"/>
      <c r="GGC477" s="2845"/>
      <c r="GGD477" s="2845"/>
      <c r="GGE477" s="2845"/>
      <c r="GGF477" s="2845"/>
      <c r="GGG477" s="2845"/>
      <c r="GGH477" s="2845"/>
      <c r="GGI477" s="2845"/>
      <c r="GGJ477" s="2845"/>
      <c r="GGK477" s="2845"/>
      <c r="GGL477" s="2845"/>
      <c r="GGM477" s="2845"/>
      <c r="GGN477" s="2845"/>
      <c r="GGO477" s="2845" t="s">
        <v>1379</v>
      </c>
      <c r="GGP477" s="2845"/>
      <c r="GGQ477" s="2845"/>
      <c r="GGR477" s="2845"/>
      <c r="GGS477" s="2845"/>
      <c r="GGT477" s="2845"/>
      <c r="GGU477" s="2845"/>
      <c r="GGV477" s="2845"/>
      <c r="GGW477" s="2845"/>
      <c r="GGX477" s="2845"/>
      <c r="GGY477" s="2845"/>
      <c r="GGZ477" s="2845"/>
      <c r="GHA477" s="2845"/>
      <c r="GHB477" s="2845"/>
      <c r="GHC477" s="2845"/>
      <c r="GHD477" s="2845"/>
      <c r="GHE477" s="2845"/>
      <c r="GHF477" s="2845"/>
      <c r="GHG477" s="2845"/>
      <c r="GHH477" s="2845"/>
      <c r="GHI477" s="2845"/>
      <c r="GHJ477" s="2845"/>
      <c r="GHK477" s="2845"/>
      <c r="GHL477" s="2845"/>
      <c r="GHM477" s="2845"/>
      <c r="GHN477" s="2845"/>
      <c r="GHO477" s="2845"/>
      <c r="GHP477" s="2845"/>
      <c r="GHQ477" s="2845"/>
      <c r="GHR477" s="2845"/>
      <c r="GHS477" s="2845"/>
      <c r="GHT477" s="2845"/>
      <c r="GHU477" s="2845" t="s">
        <v>1379</v>
      </c>
      <c r="GHV477" s="2845"/>
      <c r="GHW477" s="2845"/>
      <c r="GHX477" s="2845"/>
      <c r="GHY477" s="2845"/>
      <c r="GHZ477" s="2845"/>
      <c r="GIA477" s="2845"/>
      <c r="GIB477" s="2845"/>
      <c r="GIC477" s="2845"/>
      <c r="GID477" s="2845"/>
      <c r="GIE477" s="2845"/>
      <c r="GIF477" s="2845"/>
      <c r="GIG477" s="2845"/>
      <c r="GIH477" s="2845"/>
      <c r="GII477" s="2845"/>
      <c r="GIJ477" s="2845"/>
      <c r="GIK477" s="2845"/>
      <c r="GIL477" s="2845"/>
      <c r="GIM477" s="2845"/>
      <c r="GIN477" s="2845"/>
      <c r="GIO477" s="2845"/>
      <c r="GIP477" s="2845"/>
      <c r="GIQ477" s="2845"/>
      <c r="GIR477" s="2845"/>
      <c r="GIS477" s="2845"/>
      <c r="GIT477" s="2845"/>
      <c r="GIU477" s="2845"/>
      <c r="GIV477" s="2845"/>
      <c r="GIW477" s="2845"/>
      <c r="GIX477" s="2845"/>
      <c r="GIY477" s="2845"/>
      <c r="GIZ477" s="2845"/>
      <c r="GJA477" s="2845" t="s">
        <v>1379</v>
      </c>
      <c r="GJB477" s="2845"/>
      <c r="GJC477" s="2845"/>
      <c r="GJD477" s="2845"/>
      <c r="GJE477" s="2845"/>
      <c r="GJF477" s="2845"/>
      <c r="GJG477" s="2845"/>
      <c r="GJH477" s="2845"/>
      <c r="GJI477" s="2845"/>
      <c r="GJJ477" s="2845"/>
      <c r="GJK477" s="2845"/>
      <c r="GJL477" s="2845"/>
      <c r="GJM477" s="2845"/>
      <c r="GJN477" s="2845"/>
      <c r="GJO477" s="2845"/>
      <c r="GJP477" s="2845"/>
      <c r="GJQ477" s="2845"/>
      <c r="GJR477" s="2845"/>
      <c r="GJS477" s="2845"/>
      <c r="GJT477" s="2845"/>
      <c r="GJU477" s="2845"/>
      <c r="GJV477" s="2845"/>
      <c r="GJW477" s="2845"/>
      <c r="GJX477" s="2845"/>
      <c r="GJY477" s="2845"/>
      <c r="GJZ477" s="2845"/>
      <c r="GKA477" s="2845"/>
      <c r="GKB477" s="2845"/>
      <c r="GKC477" s="2845"/>
      <c r="GKD477" s="2845"/>
      <c r="GKE477" s="2845"/>
      <c r="GKF477" s="2845"/>
      <c r="GKG477" s="2845" t="s">
        <v>1379</v>
      </c>
      <c r="GKH477" s="2845"/>
      <c r="GKI477" s="2845"/>
      <c r="GKJ477" s="2845"/>
      <c r="GKK477" s="2845"/>
      <c r="GKL477" s="2845"/>
      <c r="GKM477" s="2845"/>
      <c r="GKN477" s="2845"/>
      <c r="GKO477" s="2845"/>
      <c r="GKP477" s="2845"/>
      <c r="GKQ477" s="2845"/>
      <c r="GKR477" s="2845"/>
      <c r="GKS477" s="2845"/>
      <c r="GKT477" s="2845"/>
      <c r="GKU477" s="2845"/>
      <c r="GKV477" s="2845"/>
      <c r="GKW477" s="2845"/>
      <c r="GKX477" s="2845"/>
      <c r="GKY477" s="2845"/>
      <c r="GKZ477" s="2845"/>
      <c r="GLA477" s="2845"/>
      <c r="GLB477" s="2845"/>
      <c r="GLC477" s="2845"/>
      <c r="GLD477" s="2845"/>
      <c r="GLE477" s="2845"/>
      <c r="GLF477" s="2845"/>
      <c r="GLG477" s="2845"/>
      <c r="GLH477" s="2845"/>
      <c r="GLI477" s="2845"/>
      <c r="GLJ477" s="2845"/>
      <c r="GLK477" s="2845"/>
      <c r="GLL477" s="2845"/>
      <c r="GLM477" s="2845" t="s">
        <v>1379</v>
      </c>
      <c r="GLN477" s="2845"/>
      <c r="GLO477" s="2845"/>
      <c r="GLP477" s="2845"/>
      <c r="GLQ477" s="2845"/>
      <c r="GLR477" s="2845"/>
      <c r="GLS477" s="2845"/>
      <c r="GLT477" s="2845"/>
      <c r="GLU477" s="2845"/>
      <c r="GLV477" s="2845"/>
      <c r="GLW477" s="2845"/>
      <c r="GLX477" s="2845"/>
      <c r="GLY477" s="2845"/>
      <c r="GLZ477" s="2845"/>
      <c r="GMA477" s="2845"/>
      <c r="GMB477" s="2845"/>
      <c r="GMC477" s="2845"/>
      <c r="GMD477" s="2845"/>
      <c r="GME477" s="2845"/>
      <c r="GMF477" s="2845"/>
      <c r="GMG477" s="2845"/>
      <c r="GMH477" s="2845"/>
      <c r="GMI477" s="2845"/>
      <c r="GMJ477" s="2845"/>
      <c r="GMK477" s="2845"/>
      <c r="GML477" s="2845"/>
      <c r="GMM477" s="2845"/>
      <c r="GMN477" s="2845"/>
      <c r="GMO477" s="2845"/>
      <c r="GMP477" s="2845"/>
      <c r="GMQ477" s="2845"/>
      <c r="GMR477" s="2845"/>
      <c r="GMS477" s="2845" t="s">
        <v>1379</v>
      </c>
      <c r="GMT477" s="2845"/>
      <c r="GMU477" s="2845"/>
      <c r="GMV477" s="2845"/>
      <c r="GMW477" s="2845"/>
      <c r="GMX477" s="2845"/>
      <c r="GMY477" s="2845"/>
      <c r="GMZ477" s="2845"/>
      <c r="GNA477" s="2845"/>
      <c r="GNB477" s="2845"/>
      <c r="GNC477" s="2845"/>
      <c r="GND477" s="2845"/>
      <c r="GNE477" s="2845"/>
      <c r="GNF477" s="2845"/>
      <c r="GNG477" s="2845"/>
      <c r="GNH477" s="2845"/>
      <c r="GNI477" s="2845"/>
      <c r="GNJ477" s="2845"/>
      <c r="GNK477" s="2845"/>
      <c r="GNL477" s="2845"/>
      <c r="GNM477" s="2845"/>
      <c r="GNN477" s="2845"/>
      <c r="GNO477" s="2845"/>
      <c r="GNP477" s="2845"/>
      <c r="GNQ477" s="2845"/>
      <c r="GNR477" s="2845"/>
      <c r="GNS477" s="2845"/>
      <c r="GNT477" s="2845"/>
      <c r="GNU477" s="2845"/>
      <c r="GNV477" s="2845"/>
      <c r="GNW477" s="2845"/>
      <c r="GNX477" s="2845"/>
      <c r="GNY477" s="2845" t="s">
        <v>1379</v>
      </c>
      <c r="GNZ477" s="2845"/>
      <c r="GOA477" s="2845"/>
      <c r="GOB477" s="2845"/>
      <c r="GOC477" s="2845"/>
      <c r="GOD477" s="2845"/>
      <c r="GOE477" s="2845"/>
      <c r="GOF477" s="2845"/>
      <c r="GOG477" s="2845"/>
      <c r="GOH477" s="2845"/>
      <c r="GOI477" s="2845"/>
      <c r="GOJ477" s="2845"/>
      <c r="GOK477" s="2845"/>
      <c r="GOL477" s="2845"/>
      <c r="GOM477" s="2845"/>
      <c r="GON477" s="2845"/>
      <c r="GOO477" s="2845"/>
      <c r="GOP477" s="2845"/>
      <c r="GOQ477" s="2845"/>
      <c r="GOR477" s="2845"/>
      <c r="GOS477" s="2845"/>
      <c r="GOT477" s="2845"/>
      <c r="GOU477" s="2845"/>
      <c r="GOV477" s="2845"/>
      <c r="GOW477" s="2845"/>
      <c r="GOX477" s="2845"/>
      <c r="GOY477" s="2845"/>
      <c r="GOZ477" s="2845"/>
      <c r="GPA477" s="2845"/>
      <c r="GPB477" s="2845"/>
      <c r="GPC477" s="2845"/>
      <c r="GPD477" s="2845"/>
      <c r="GPE477" s="2845" t="s">
        <v>1379</v>
      </c>
      <c r="GPF477" s="2845"/>
      <c r="GPG477" s="2845"/>
      <c r="GPH477" s="2845"/>
      <c r="GPI477" s="2845"/>
      <c r="GPJ477" s="2845"/>
      <c r="GPK477" s="2845"/>
      <c r="GPL477" s="2845"/>
      <c r="GPM477" s="2845"/>
      <c r="GPN477" s="2845"/>
      <c r="GPO477" s="2845"/>
      <c r="GPP477" s="2845"/>
      <c r="GPQ477" s="2845"/>
      <c r="GPR477" s="2845"/>
      <c r="GPS477" s="2845"/>
      <c r="GPT477" s="2845"/>
      <c r="GPU477" s="2845"/>
      <c r="GPV477" s="2845"/>
      <c r="GPW477" s="2845"/>
      <c r="GPX477" s="2845"/>
      <c r="GPY477" s="2845"/>
      <c r="GPZ477" s="2845"/>
      <c r="GQA477" s="2845"/>
      <c r="GQB477" s="2845"/>
      <c r="GQC477" s="2845"/>
      <c r="GQD477" s="2845"/>
      <c r="GQE477" s="2845"/>
      <c r="GQF477" s="2845"/>
      <c r="GQG477" s="2845"/>
      <c r="GQH477" s="2845"/>
      <c r="GQI477" s="2845"/>
      <c r="GQJ477" s="2845"/>
      <c r="GQK477" s="2845" t="s">
        <v>1379</v>
      </c>
      <c r="GQL477" s="2845"/>
      <c r="GQM477" s="2845"/>
      <c r="GQN477" s="2845"/>
      <c r="GQO477" s="2845"/>
      <c r="GQP477" s="2845"/>
      <c r="GQQ477" s="2845"/>
      <c r="GQR477" s="2845"/>
      <c r="GQS477" s="2845"/>
      <c r="GQT477" s="2845"/>
      <c r="GQU477" s="2845"/>
      <c r="GQV477" s="2845"/>
      <c r="GQW477" s="2845"/>
      <c r="GQX477" s="2845"/>
      <c r="GQY477" s="2845"/>
      <c r="GQZ477" s="2845"/>
      <c r="GRA477" s="2845"/>
      <c r="GRB477" s="2845"/>
      <c r="GRC477" s="2845"/>
      <c r="GRD477" s="2845"/>
      <c r="GRE477" s="2845"/>
      <c r="GRF477" s="2845"/>
      <c r="GRG477" s="2845"/>
      <c r="GRH477" s="2845"/>
      <c r="GRI477" s="2845"/>
      <c r="GRJ477" s="2845"/>
      <c r="GRK477" s="2845"/>
      <c r="GRL477" s="2845"/>
      <c r="GRM477" s="2845"/>
      <c r="GRN477" s="2845"/>
      <c r="GRO477" s="2845"/>
      <c r="GRP477" s="2845"/>
      <c r="GRQ477" s="2845" t="s">
        <v>1379</v>
      </c>
      <c r="GRR477" s="2845"/>
      <c r="GRS477" s="2845"/>
      <c r="GRT477" s="2845"/>
      <c r="GRU477" s="2845"/>
      <c r="GRV477" s="2845"/>
      <c r="GRW477" s="2845"/>
      <c r="GRX477" s="2845"/>
      <c r="GRY477" s="2845"/>
      <c r="GRZ477" s="2845"/>
      <c r="GSA477" s="2845"/>
      <c r="GSB477" s="2845"/>
      <c r="GSC477" s="2845"/>
      <c r="GSD477" s="2845"/>
      <c r="GSE477" s="2845"/>
      <c r="GSF477" s="2845"/>
      <c r="GSG477" s="2845"/>
      <c r="GSH477" s="2845"/>
      <c r="GSI477" s="2845"/>
      <c r="GSJ477" s="2845"/>
      <c r="GSK477" s="2845"/>
      <c r="GSL477" s="2845"/>
      <c r="GSM477" s="2845"/>
      <c r="GSN477" s="2845"/>
      <c r="GSO477" s="2845"/>
      <c r="GSP477" s="2845"/>
      <c r="GSQ477" s="2845"/>
      <c r="GSR477" s="2845"/>
      <c r="GSS477" s="2845"/>
      <c r="GST477" s="2845"/>
      <c r="GSU477" s="2845"/>
      <c r="GSV477" s="2845"/>
      <c r="GSW477" s="2845" t="s">
        <v>1379</v>
      </c>
      <c r="GSX477" s="2845"/>
      <c r="GSY477" s="2845"/>
      <c r="GSZ477" s="2845"/>
      <c r="GTA477" s="2845"/>
      <c r="GTB477" s="2845"/>
      <c r="GTC477" s="2845"/>
      <c r="GTD477" s="2845"/>
      <c r="GTE477" s="2845"/>
      <c r="GTF477" s="2845"/>
      <c r="GTG477" s="2845"/>
      <c r="GTH477" s="2845"/>
      <c r="GTI477" s="2845"/>
      <c r="GTJ477" s="2845"/>
      <c r="GTK477" s="2845"/>
      <c r="GTL477" s="2845"/>
      <c r="GTM477" s="2845"/>
      <c r="GTN477" s="2845"/>
      <c r="GTO477" s="2845"/>
      <c r="GTP477" s="2845"/>
      <c r="GTQ477" s="2845"/>
      <c r="GTR477" s="2845"/>
      <c r="GTS477" s="2845"/>
      <c r="GTT477" s="2845"/>
      <c r="GTU477" s="2845"/>
      <c r="GTV477" s="2845"/>
      <c r="GTW477" s="2845"/>
      <c r="GTX477" s="2845"/>
      <c r="GTY477" s="2845"/>
      <c r="GTZ477" s="2845"/>
      <c r="GUA477" s="2845"/>
      <c r="GUB477" s="2845"/>
      <c r="GUC477" s="2845" t="s">
        <v>1379</v>
      </c>
      <c r="GUD477" s="2845"/>
      <c r="GUE477" s="2845"/>
      <c r="GUF477" s="2845"/>
      <c r="GUG477" s="2845"/>
      <c r="GUH477" s="2845"/>
      <c r="GUI477" s="2845"/>
      <c r="GUJ477" s="2845"/>
      <c r="GUK477" s="2845"/>
      <c r="GUL477" s="2845"/>
      <c r="GUM477" s="2845"/>
      <c r="GUN477" s="2845"/>
      <c r="GUO477" s="2845"/>
      <c r="GUP477" s="2845"/>
      <c r="GUQ477" s="2845"/>
      <c r="GUR477" s="2845"/>
      <c r="GUS477" s="2845"/>
      <c r="GUT477" s="2845"/>
      <c r="GUU477" s="2845"/>
      <c r="GUV477" s="2845"/>
      <c r="GUW477" s="2845"/>
      <c r="GUX477" s="2845"/>
      <c r="GUY477" s="2845"/>
      <c r="GUZ477" s="2845"/>
      <c r="GVA477" s="2845"/>
      <c r="GVB477" s="2845"/>
      <c r="GVC477" s="2845"/>
      <c r="GVD477" s="2845"/>
      <c r="GVE477" s="2845"/>
      <c r="GVF477" s="2845"/>
      <c r="GVG477" s="2845"/>
      <c r="GVH477" s="2845"/>
      <c r="GVI477" s="2845" t="s">
        <v>1379</v>
      </c>
      <c r="GVJ477" s="2845"/>
      <c r="GVK477" s="2845"/>
      <c r="GVL477" s="2845"/>
      <c r="GVM477" s="2845"/>
      <c r="GVN477" s="2845"/>
      <c r="GVO477" s="2845"/>
      <c r="GVP477" s="2845"/>
      <c r="GVQ477" s="2845"/>
      <c r="GVR477" s="2845"/>
      <c r="GVS477" s="2845"/>
      <c r="GVT477" s="2845"/>
      <c r="GVU477" s="2845"/>
      <c r="GVV477" s="2845"/>
      <c r="GVW477" s="2845"/>
      <c r="GVX477" s="2845"/>
      <c r="GVY477" s="2845"/>
      <c r="GVZ477" s="2845"/>
      <c r="GWA477" s="2845"/>
      <c r="GWB477" s="2845"/>
      <c r="GWC477" s="2845"/>
      <c r="GWD477" s="2845"/>
      <c r="GWE477" s="2845"/>
      <c r="GWF477" s="2845"/>
      <c r="GWG477" s="2845"/>
      <c r="GWH477" s="2845"/>
      <c r="GWI477" s="2845"/>
      <c r="GWJ477" s="2845"/>
      <c r="GWK477" s="2845"/>
      <c r="GWL477" s="2845"/>
      <c r="GWM477" s="2845"/>
      <c r="GWN477" s="2845"/>
      <c r="GWO477" s="2845" t="s">
        <v>1379</v>
      </c>
      <c r="GWP477" s="2845"/>
      <c r="GWQ477" s="2845"/>
      <c r="GWR477" s="2845"/>
      <c r="GWS477" s="2845"/>
      <c r="GWT477" s="2845"/>
      <c r="GWU477" s="2845"/>
      <c r="GWV477" s="2845"/>
      <c r="GWW477" s="2845"/>
      <c r="GWX477" s="2845"/>
      <c r="GWY477" s="2845"/>
      <c r="GWZ477" s="2845"/>
      <c r="GXA477" s="2845"/>
      <c r="GXB477" s="2845"/>
      <c r="GXC477" s="2845"/>
      <c r="GXD477" s="2845"/>
      <c r="GXE477" s="2845"/>
      <c r="GXF477" s="2845"/>
      <c r="GXG477" s="2845"/>
      <c r="GXH477" s="2845"/>
      <c r="GXI477" s="2845"/>
      <c r="GXJ477" s="2845"/>
      <c r="GXK477" s="2845"/>
      <c r="GXL477" s="2845"/>
      <c r="GXM477" s="2845"/>
      <c r="GXN477" s="2845"/>
      <c r="GXO477" s="2845"/>
      <c r="GXP477" s="2845"/>
      <c r="GXQ477" s="2845"/>
      <c r="GXR477" s="2845"/>
      <c r="GXS477" s="2845"/>
      <c r="GXT477" s="2845"/>
      <c r="GXU477" s="2845" t="s">
        <v>1379</v>
      </c>
      <c r="GXV477" s="2845"/>
      <c r="GXW477" s="2845"/>
      <c r="GXX477" s="2845"/>
      <c r="GXY477" s="2845"/>
      <c r="GXZ477" s="2845"/>
      <c r="GYA477" s="2845"/>
      <c r="GYB477" s="2845"/>
      <c r="GYC477" s="2845"/>
      <c r="GYD477" s="2845"/>
      <c r="GYE477" s="2845"/>
      <c r="GYF477" s="2845"/>
      <c r="GYG477" s="2845"/>
      <c r="GYH477" s="2845"/>
      <c r="GYI477" s="2845"/>
      <c r="GYJ477" s="2845"/>
      <c r="GYK477" s="2845"/>
      <c r="GYL477" s="2845"/>
      <c r="GYM477" s="2845"/>
      <c r="GYN477" s="2845"/>
      <c r="GYO477" s="2845"/>
      <c r="GYP477" s="2845"/>
      <c r="GYQ477" s="2845"/>
      <c r="GYR477" s="2845"/>
      <c r="GYS477" s="2845"/>
      <c r="GYT477" s="2845"/>
      <c r="GYU477" s="2845"/>
      <c r="GYV477" s="2845"/>
      <c r="GYW477" s="2845"/>
      <c r="GYX477" s="2845"/>
      <c r="GYY477" s="2845"/>
      <c r="GYZ477" s="2845"/>
      <c r="GZA477" s="2845" t="s">
        <v>1379</v>
      </c>
      <c r="GZB477" s="2845"/>
      <c r="GZC477" s="2845"/>
      <c r="GZD477" s="2845"/>
      <c r="GZE477" s="2845"/>
      <c r="GZF477" s="2845"/>
      <c r="GZG477" s="2845"/>
      <c r="GZH477" s="2845"/>
      <c r="GZI477" s="2845"/>
      <c r="GZJ477" s="2845"/>
      <c r="GZK477" s="2845"/>
      <c r="GZL477" s="2845"/>
      <c r="GZM477" s="2845"/>
      <c r="GZN477" s="2845"/>
      <c r="GZO477" s="2845"/>
      <c r="GZP477" s="2845"/>
      <c r="GZQ477" s="2845"/>
      <c r="GZR477" s="2845"/>
      <c r="GZS477" s="2845"/>
      <c r="GZT477" s="2845"/>
      <c r="GZU477" s="2845"/>
      <c r="GZV477" s="2845"/>
      <c r="GZW477" s="2845"/>
      <c r="GZX477" s="2845"/>
      <c r="GZY477" s="2845"/>
      <c r="GZZ477" s="2845"/>
      <c r="HAA477" s="2845"/>
      <c r="HAB477" s="2845"/>
      <c r="HAC477" s="2845"/>
      <c r="HAD477" s="2845"/>
      <c r="HAE477" s="2845"/>
      <c r="HAF477" s="2845"/>
      <c r="HAG477" s="2845" t="s">
        <v>1379</v>
      </c>
      <c r="HAH477" s="2845"/>
      <c r="HAI477" s="2845"/>
      <c r="HAJ477" s="2845"/>
      <c r="HAK477" s="2845"/>
      <c r="HAL477" s="2845"/>
      <c r="HAM477" s="2845"/>
      <c r="HAN477" s="2845"/>
      <c r="HAO477" s="2845"/>
      <c r="HAP477" s="2845"/>
      <c r="HAQ477" s="2845"/>
      <c r="HAR477" s="2845"/>
      <c r="HAS477" s="2845"/>
      <c r="HAT477" s="2845"/>
      <c r="HAU477" s="2845"/>
      <c r="HAV477" s="2845"/>
      <c r="HAW477" s="2845"/>
      <c r="HAX477" s="2845"/>
      <c r="HAY477" s="2845"/>
      <c r="HAZ477" s="2845"/>
      <c r="HBA477" s="2845"/>
      <c r="HBB477" s="2845"/>
      <c r="HBC477" s="2845"/>
      <c r="HBD477" s="2845"/>
      <c r="HBE477" s="2845"/>
      <c r="HBF477" s="2845"/>
      <c r="HBG477" s="2845"/>
      <c r="HBH477" s="2845"/>
      <c r="HBI477" s="2845"/>
      <c r="HBJ477" s="2845"/>
      <c r="HBK477" s="2845"/>
      <c r="HBL477" s="2845"/>
      <c r="HBM477" s="2845" t="s">
        <v>1379</v>
      </c>
      <c r="HBN477" s="2845"/>
      <c r="HBO477" s="2845"/>
      <c r="HBP477" s="2845"/>
      <c r="HBQ477" s="2845"/>
      <c r="HBR477" s="2845"/>
      <c r="HBS477" s="2845"/>
      <c r="HBT477" s="2845"/>
      <c r="HBU477" s="2845"/>
      <c r="HBV477" s="2845"/>
      <c r="HBW477" s="2845"/>
      <c r="HBX477" s="2845"/>
      <c r="HBY477" s="2845"/>
      <c r="HBZ477" s="2845"/>
      <c r="HCA477" s="2845"/>
      <c r="HCB477" s="2845"/>
      <c r="HCC477" s="2845"/>
      <c r="HCD477" s="2845"/>
      <c r="HCE477" s="2845"/>
      <c r="HCF477" s="2845"/>
      <c r="HCG477" s="2845"/>
      <c r="HCH477" s="2845"/>
      <c r="HCI477" s="2845"/>
      <c r="HCJ477" s="2845"/>
      <c r="HCK477" s="2845"/>
      <c r="HCL477" s="2845"/>
      <c r="HCM477" s="2845"/>
      <c r="HCN477" s="2845"/>
      <c r="HCO477" s="2845"/>
      <c r="HCP477" s="2845"/>
      <c r="HCQ477" s="2845"/>
      <c r="HCR477" s="2845"/>
      <c r="HCS477" s="2845" t="s">
        <v>1379</v>
      </c>
      <c r="HCT477" s="2845"/>
      <c r="HCU477" s="2845"/>
      <c r="HCV477" s="2845"/>
      <c r="HCW477" s="2845"/>
      <c r="HCX477" s="2845"/>
      <c r="HCY477" s="2845"/>
      <c r="HCZ477" s="2845"/>
      <c r="HDA477" s="2845"/>
      <c r="HDB477" s="2845"/>
      <c r="HDC477" s="2845"/>
      <c r="HDD477" s="2845"/>
      <c r="HDE477" s="2845"/>
      <c r="HDF477" s="2845"/>
      <c r="HDG477" s="2845"/>
      <c r="HDH477" s="2845"/>
      <c r="HDI477" s="2845"/>
      <c r="HDJ477" s="2845"/>
      <c r="HDK477" s="2845"/>
      <c r="HDL477" s="2845"/>
      <c r="HDM477" s="2845"/>
      <c r="HDN477" s="2845"/>
      <c r="HDO477" s="2845"/>
      <c r="HDP477" s="2845"/>
      <c r="HDQ477" s="2845"/>
      <c r="HDR477" s="2845"/>
      <c r="HDS477" s="2845"/>
      <c r="HDT477" s="2845"/>
      <c r="HDU477" s="2845"/>
      <c r="HDV477" s="2845"/>
      <c r="HDW477" s="2845"/>
      <c r="HDX477" s="2845"/>
      <c r="HDY477" s="2845" t="s">
        <v>1379</v>
      </c>
      <c r="HDZ477" s="2845"/>
      <c r="HEA477" s="2845"/>
      <c r="HEB477" s="2845"/>
      <c r="HEC477" s="2845"/>
      <c r="HED477" s="2845"/>
      <c r="HEE477" s="2845"/>
      <c r="HEF477" s="2845"/>
      <c r="HEG477" s="2845"/>
      <c r="HEH477" s="2845"/>
      <c r="HEI477" s="2845"/>
      <c r="HEJ477" s="2845"/>
      <c r="HEK477" s="2845"/>
      <c r="HEL477" s="2845"/>
      <c r="HEM477" s="2845"/>
      <c r="HEN477" s="2845"/>
      <c r="HEO477" s="2845"/>
      <c r="HEP477" s="2845"/>
      <c r="HEQ477" s="2845"/>
      <c r="HER477" s="2845"/>
      <c r="HES477" s="2845"/>
      <c r="HET477" s="2845"/>
      <c r="HEU477" s="2845"/>
      <c r="HEV477" s="2845"/>
      <c r="HEW477" s="2845"/>
      <c r="HEX477" s="2845"/>
      <c r="HEY477" s="2845"/>
      <c r="HEZ477" s="2845"/>
      <c r="HFA477" s="2845"/>
      <c r="HFB477" s="2845"/>
      <c r="HFC477" s="2845"/>
      <c r="HFD477" s="2845"/>
      <c r="HFE477" s="2845" t="s">
        <v>1379</v>
      </c>
      <c r="HFF477" s="2845"/>
      <c r="HFG477" s="2845"/>
      <c r="HFH477" s="2845"/>
      <c r="HFI477" s="2845"/>
      <c r="HFJ477" s="2845"/>
      <c r="HFK477" s="2845"/>
      <c r="HFL477" s="2845"/>
      <c r="HFM477" s="2845"/>
      <c r="HFN477" s="2845"/>
      <c r="HFO477" s="2845"/>
      <c r="HFP477" s="2845"/>
      <c r="HFQ477" s="2845"/>
      <c r="HFR477" s="2845"/>
      <c r="HFS477" s="2845"/>
      <c r="HFT477" s="2845"/>
      <c r="HFU477" s="2845"/>
      <c r="HFV477" s="2845"/>
      <c r="HFW477" s="2845"/>
      <c r="HFX477" s="2845"/>
      <c r="HFY477" s="2845"/>
      <c r="HFZ477" s="2845"/>
      <c r="HGA477" s="2845"/>
      <c r="HGB477" s="2845"/>
      <c r="HGC477" s="2845"/>
      <c r="HGD477" s="2845"/>
      <c r="HGE477" s="2845"/>
      <c r="HGF477" s="2845"/>
      <c r="HGG477" s="2845"/>
      <c r="HGH477" s="2845"/>
      <c r="HGI477" s="2845"/>
      <c r="HGJ477" s="2845"/>
      <c r="HGK477" s="2845" t="s">
        <v>1379</v>
      </c>
      <c r="HGL477" s="2845"/>
      <c r="HGM477" s="2845"/>
      <c r="HGN477" s="2845"/>
      <c r="HGO477" s="2845"/>
      <c r="HGP477" s="2845"/>
      <c r="HGQ477" s="2845"/>
      <c r="HGR477" s="2845"/>
      <c r="HGS477" s="2845"/>
      <c r="HGT477" s="2845"/>
      <c r="HGU477" s="2845"/>
      <c r="HGV477" s="2845"/>
      <c r="HGW477" s="2845"/>
      <c r="HGX477" s="2845"/>
      <c r="HGY477" s="2845"/>
      <c r="HGZ477" s="2845"/>
      <c r="HHA477" s="2845"/>
      <c r="HHB477" s="2845"/>
      <c r="HHC477" s="2845"/>
      <c r="HHD477" s="2845"/>
      <c r="HHE477" s="2845"/>
      <c r="HHF477" s="2845"/>
      <c r="HHG477" s="2845"/>
      <c r="HHH477" s="2845"/>
      <c r="HHI477" s="2845"/>
      <c r="HHJ477" s="2845"/>
      <c r="HHK477" s="2845"/>
      <c r="HHL477" s="2845"/>
      <c r="HHM477" s="2845"/>
      <c r="HHN477" s="2845"/>
      <c r="HHO477" s="2845"/>
      <c r="HHP477" s="2845"/>
      <c r="HHQ477" s="2845" t="s">
        <v>1379</v>
      </c>
      <c r="HHR477" s="2845"/>
      <c r="HHS477" s="2845"/>
      <c r="HHT477" s="2845"/>
      <c r="HHU477" s="2845"/>
      <c r="HHV477" s="2845"/>
      <c r="HHW477" s="2845"/>
      <c r="HHX477" s="2845"/>
      <c r="HHY477" s="2845"/>
      <c r="HHZ477" s="2845"/>
      <c r="HIA477" s="2845"/>
      <c r="HIB477" s="2845"/>
      <c r="HIC477" s="2845"/>
      <c r="HID477" s="2845"/>
      <c r="HIE477" s="2845"/>
      <c r="HIF477" s="2845"/>
      <c r="HIG477" s="2845"/>
      <c r="HIH477" s="2845"/>
      <c r="HII477" s="2845"/>
      <c r="HIJ477" s="2845"/>
      <c r="HIK477" s="2845"/>
      <c r="HIL477" s="2845"/>
      <c r="HIM477" s="2845"/>
      <c r="HIN477" s="2845"/>
      <c r="HIO477" s="2845"/>
      <c r="HIP477" s="2845"/>
      <c r="HIQ477" s="2845"/>
      <c r="HIR477" s="2845"/>
      <c r="HIS477" s="2845"/>
      <c r="HIT477" s="2845"/>
      <c r="HIU477" s="2845"/>
      <c r="HIV477" s="2845"/>
      <c r="HIW477" s="2845" t="s">
        <v>1379</v>
      </c>
      <c r="HIX477" s="2845"/>
      <c r="HIY477" s="2845"/>
      <c r="HIZ477" s="2845"/>
      <c r="HJA477" s="2845"/>
      <c r="HJB477" s="2845"/>
      <c r="HJC477" s="2845"/>
      <c r="HJD477" s="2845"/>
      <c r="HJE477" s="2845"/>
      <c r="HJF477" s="2845"/>
      <c r="HJG477" s="2845"/>
      <c r="HJH477" s="2845"/>
      <c r="HJI477" s="2845"/>
      <c r="HJJ477" s="2845"/>
      <c r="HJK477" s="2845"/>
      <c r="HJL477" s="2845"/>
      <c r="HJM477" s="2845"/>
      <c r="HJN477" s="2845"/>
      <c r="HJO477" s="2845"/>
      <c r="HJP477" s="2845"/>
      <c r="HJQ477" s="2845"/>
      <c r="HJR477" s="2845"/>
      <c r="HJS477" s="2845"/>
      <c r="HJT477" s="2845"/>
      <c r="HJU477" s="2845"/>
      <c r="HJV477" s="2845"/>
      <c r="HJW477" s="2845"/>
      <c r="HJX477" s="2845"/>
      <c r="HJY477" s="2845"/>
      <c r="HJZ477" s="2845"/>
      <c r="HKA477" s="2845"/>
      <c r="HKB477" s="2845"/>
      <c r="HKC477" s="2845" t="s">
        <v>1379</v>
      </c>
      <c r="HKD477" s="2845"/>
      <c r="HKE477" s="2845"/>
      <c r="HKF477" s="2845"/>
      <c r="HKG477" s="2845"/>
      <c r="HKH477" s="2845"/>
      <c r="HKI477" s="2845"/>
      <c r="HKJ477" s="2845"/>
      <c r="HKK477" s="2845"/>
      <c r="HKL477" s="2845"/>
      <c r="HKM477" s="2845"/>
      <c r="HKN477" s="2845"/>
      <c r="HKO477" s="2845"/>
      <c r="HKP477" s="2845"/>
      <c r="HKQ477" s="2845"/>
      <c r="HKR477" s="2845"/>
      <c r="HKS477" s="2845"/>
      <c r="HKT477" s="2845"/>
      <c r="HKU477" s="2845"/>
      <c r="HKV477" s="2845"/>
      <c r="HKW477" s="2845"/>
      <c r="HKX477" s="2845"/>
      <c r="HKY477" s="2845"/>
      <c r="HKZ477" s="2845"/>
      <c r="HLA477" s="2845"/>
      <c r="HLB477" s="2845"/>
      <c r="HLC477" s="2845"/>
      <c r="HLD477" s="2845"/>
      <c r="HLE477" s="2845"/>
      <c r="HLF477" s="2845"/>
      <c r="HLG477" s="2845"/>
      <c r="HLH477" s="2845"/>
      <c r="HLI477" s="2845" t="s">
        <v>1379</v>
      </c>
      <c r="HLJ477" s="2845"/>
      <c r="HLK477" s="2845"/>
      <c r="HLL477" s="2845"/>
      <c r="HLM477" s="2845"/>
      <c r="HLN477" s="2845"/>
      <c r="HLO477" s="2845"/>
      <c r="HLP477" s="2845"/>
      <c r="HLQ477" s="2845"/>
      <c r="HLR477" s="2845"/>
      <c r="HLS477" s="2845"/>
      <c r="HLT477" s="2845"/>
      <c r="HLU477" s="2845"/>
      <c r="HLV477" s="2845"/>
      <c r="HLW477" s="2845"/>
      <c r="HLX477" s="2845"/>
      <c r="HLY477" s="2845"/>
      <c r="HLZ477" s="2845"/>
      <c r="HMA477" s="2845"/>
      <c r="HMB477" s="2845"/>
      <c r="HMC477" s="2845"/>
      <c r="HMD477" s="2845"/>
      <c r="HME477" s="2845"/>
      <c r="HMF477" s="2845"/>
      <c r="HMG477" s="2845"/>
      <c r="HMH477" s="2845"/>
      <c r="HMI477" s="2845"/>
      <c r="HMJ477" s="2845"/>
      <c r="HMK477" s="2845"/>
      <c r="HML477" s="2845"/>
      <c r="HMM477" s="2845"/>
      <c r="HMN477" s="2845"/>
      <c r="HMO477" s="2845" t="s">
        <v>1379</v>
      </c>
      <c r="HMP477" s="2845"/>
      <c r="HMQ477" s="2845"/>
      <c r="HMR477" s="2845"/>
      <c r="HMS477" s="2845"/>
      <c r="HMT477" s="2845"/>
      <c r="HMU477" s="2845"/>
      <c r="HMV477" s="2845"/>
      <c r="HMW477" s="2845"/>
      <c r="HMX477" s="2845"/>
      <c r="HMY477" s="2845"/>
      <c r="HMZ477" s="2845"/>
      <c r="HNA477" s="2845"/>
      <c r="HNB477" s="2845"/>
      <c r="HNC477" s="2845"/>
      <c r="HND477" s="2845"/>
      <c r="HNE477" s="2845"/>
      <c r="HNF477" s="2845"/>
      <c r="HNG477" s="2845"/>
      <c r="HNH477" s="2845"/>
      <c r="HNI477" s="2845"/>
      <c r="HNJ477" s="2845"/>
      <c r="HNK477" s="2845"/>
      <c r="HNL477" s="2845"/>
      <c r="HNM477" s="2845"/>
      <c r="HNN477" s="2845"/>
      <c r="HNO477" s="2845"/>
      <c r="HNP477" s="2845"/>
      <c r="HNQ477" s="2845"/>
      <c r="HNR477" s="2845"/>
      <c r="HNS477" s="2845"/>
      <c r="HNT477" s="2845"/>
      <c r="HNU477" s="2845" t="s">
        <v>1379</v>
      </c>
      <c r="HNV477" s="2845"/>
      <c r="HNW477" s="2845"/>
      <c r="HNX477" s="2845"/>
      <c r="HNY477" s="2845"/>
      <c r="HNZ477" s="2845"/>
      <c r="HOA477" s="2845"/>
      <c r="HOB477" s="2845"/>
      <c r="HOC477" s="2845"/>
      <c r="HOD477" s="2845"/>
      <c r="HOE477" s="2845"/>
      <c r="HOF477" s="2845"/>
      <c r="HOG477" s="2845"/>
      <c r="HOH477" s="2845"/>
      <c r="HOI477" s="2845"/>
      <c r="HOJ477" s="2845"/>
      <c r="HOK477" s="2845"/>
      <c r="HOL477" s="2845"/>
      <c r="HOM477" s="2845"/>
      <c r="HON477" s="2845"/>
      <c r="HOO477" s="2845"/>
      <c r="HOP477" s="2845"/>
      <c r="HOQ477" s="2845"/>
      <c r="HOR477" s="2845"/>
      <c r="HOS477" s="2845"/>
      <c r="HOT477" s="2845"/>
      <c r="HOU477" s="2845"/>
      <c r="HOV477" s="2845"/>
      <c r="HOW477" s="2845"/>
      <c r="HOX477" s="2845"/>
      <c r="HOY477" s="2845"/>
      <c r="HOZ477" s="2845"/>
      <c r="HPA477" s="2845" t="s">
        <v>1379</v>
      </c>
      <c r="HPB477" s="2845"/>
      <c r="HPC477" s="2845"/>
      <c r="HPD477" s="2845"/>
      <c r="HPE477" s="2845"/>
      <c r="HPF477" s="2845"/>
      <c r="HPG477" s="2845"/>
      <c r="HPH477" s="2845"/>
      <c r="HPI477" s="2845"/>
      <c r="HPJ477" s="2845"/>
      <c r="HPK477" s="2845"/>
      <c r="HPL477" s="2845"/>
      <c r="HPM477" s="2845"/>
      <c r="HPN477" s="2845"/>
      <c r="HPO477" s="2845"/>
      <c r="HPP477" s="2845"/>
      <c r="HPQ477" s="2845"/>
      <c r="HPR477" s="2845"/>
      <c r="HPS477" s="2845"/>
      <c r="HPT477" s="2845"/>
      <c r="HPU477" s="2845"/>
      <c r="HPV477" s="2845"/>
      <c r="HPW477" s="2845"/>
      <c r="HPX477" s="2845"/>
      <c r="HPY477" s="2845"/>
      <c r="HPZ477" s="2845"/>
      <c r="HQA477" s="2845"/>
      <c r="HQB477" s="2845"/>
      <c r="HQC477" s="2845"/>
      <c r="HQD477" s="2845"/>
      <c r="HQE477" s="2845"/>
      <c r="HQF477" s="2845"/>
      <c r="HQG477" s="2845" t="s">
        <v>1379</v>
      </c>
      <c r="HQH477" s="2845"/>
      <c r="HQI477" s="2845"/>
      <c r="HQJ477" s="2845"/>
      <c r="HQK477" s="2845"/>
      <c r="HQL477" s="2845"/>
      <c r="HQM477" s="2845"/>
      <c r="HQN477" s="2845"/>
      <c r="HQO477" s="2845"/>
      <c r="HQP477" s="2845"/>
      <c r="HQQ477" s="2845"/>
      <c r="HQR477" s="2845"/>
      <c r="HQS477" s="2845"/>
      <c r="HQT477" s="2845"/>
      <c r="HQU477" s="2845"/>
      <c r="HQV477" s="2845"/>
      <c r="HQW477" s="2845"/>
      <c r="HQX477" s="2845"/>
      <c r="HQY477" s="2845"/>
      <c r="HQZ477" s="2845"/>
      <c r="HRA477" s="2845"/>
      <c r="HRB477" s="2845"/>
      <c r="HRC477" s="2845"/>
      <c r="HRD477" s="2845"/>
      <c r="HRE477" s="2845"/>
      <c r="HRF477" s="2845"/>
      <c r="HRG477" s="2845"/>
      <c r="HRH477" s="2845"/>
      <c r="HRI477" s="2845"/>
      <c r="HRJ477" s="2845"/>
      <c r="HRK477" s="2845"/>
      <c r="HRL477" s="2845"/>
      <c r="HRM477" s="2845" t="s">
        <v>1379</v>
      </c>
      <c r="HRN477" s="2845"/>
      <c r="HRO477" s="2845"/>
      <c r="HRP477" s="2845"/>
      <c r="HRQ477" s="2845"/>
      <c r="HRR477" s="2845"/>
      <c r="HRS477" s="2845"/>
      <c r="HRT477" s="2845"/>
      <c r="HRU477" s="2845"/>
      <c r="HRV477" s="2845"/>
      <c r="HRW477" s="2845"/>
      <c r="HRX477" s="2845"/>
      <c r="HRY477" s="2845"/>
      <c r="HRZ477" s="2845"/>
      <c r="HSA477" s="2845"/>
      <c r="HSB477" s="2845"/>
      <c r="HSC477" s="2845"/>
      <c r="HSD477" s="2845"/>
      <c r="HSE477" s="2845"/>
      <c r="HSF477" s="2845"/>
      <c r="HSG477" s="2845"/>
      <c r="HSH477" s="2845"/>
      <c r="HSI477" s="2845"/>
      <c r="HSJ477" s="2845"/>
      <c r="HSK477" s="2845"/>
      <c r="HSL477" s="2845"/>
      <c r="HSM477" s="2845"/>
      <c r="HSN477" s="2845"/>
      <c r="HSO477" s="2845"/>
      <c r="HSP477" s="2845"/>
      <c r="HSQ477" s="2845"/>
      <c r="HSR477" s="2845"/>
      <c r="HSS477" s="2845" t="s">
        <v>1379</v>
      </c>
      <c r="HST477" s="2845"/>
      <c r="HSU477" s="2845"/>
      <c r="HSV477" s="2845"/>
      <c r="HSW477" s="2845"/>
      <c r="HSX477" s="2845"/>
      <c r="HSY477" s="2845"/>
      <c r="HSZ477" s="2845"/>
      <c r="HTA477" s="2845"/>
      <c r="HTB477" s="2845"/>
      <c r="HTC477" s="2845"/>
      <c r="HTD477" s="2845"/>
      <c r="HTE477" s="2845"/>
      <c r="HTF477" s="2845"/>
      <c r="HTG477" s="2845"/>
      <c r="HTH477" s="2845"/>
      <c r="HTI477" s="2845"/>
      <c r="HTJ477" s="2845"/>
      <c r="HTK477" s="2845"/>
      <c r="HTL477" s="2845"/>
      <c r="HTM477" s="2845"/>
      <c r="HTN477" s="2845"/>
      <c r="HTO477" s="2845"/>
      <c r="HTP477" s="2845"/>
      <c r="HTQ477" s="2845"/>
      <c r="HTR477" s="2845"/>
      <c r="HTS477" s="2845"/>
      <c r="HTT477" s="2845"/>
      <c r="HTU477" s="2845"/>
      <c r="HTV477" s="2845"/>
      <c r="HTW477" s="2845"/>
      <c r="HTX477" s="2845"/>
      <c r="HTY477" s="2845" t="s">
        <v>1379</v>
      </c>
      <c r="HTZ477" s="2845"/>
      <c r="HUA477" s="2845"/>
      <c r="HUB477" s="2845"/>
      <c r="HUC477" s="2845"/>
      <c r="HUD477" s="2845"/>
      <c r="HUE477" s="2845"/>
      <c r="HUF477" s="2845"/>
      <c r="HUG477" s="2845"/>
      <c r="HUH477" s="2845"/>
      <c r="HUI477" s="2845"/>
      <c r="HUJ477" s="2845"/>
      <c r="HUK477" s="2845"/>
      <c r="HUL477" s="2845"/>
      <c r="HUM477" s="2845"/>
      <c r="HUN477" s="2845"/>
      <c r="HUO477" s="2845"/>
      <c r="HUP477" s="2845"/>
      <c r="HUQ477" s="2845"/>
      <c r="HUR477" s="2845"/>
      <c r="HUS477" s="2845"/>
      <c r="HUT477" s="2845"/>
      <c r="HUU477" s="2845"/>
      <c r="HUV477" s="2845"/>
      <c r="HUW477" s="2845"/>
      <c r="HUX477" s="2845"/>
      <c r="HUY477" s="2845"/>
      <c r="HUZ477" s="2845"/>
      <c r="HVA477" s="2845"/>
      <c r="HVB477" s="2845"/>
      <c r="HVC477" s="2845"/>
      <c r="HVD477" s="2845"/>
      <c r="HVE477" s="2845" t="s">
        <v>1379</v>
      </c>
      <c r="HVF477" s="2845"/>
      <c r="HVG477" s="2845"/>
      <c r="HVH477" s="2845"/>
      <c r="HVI477" s="2845"/>
      <c r="HVJ477" s="2845"/>
      <c r="HVK477" s="2845"/>
      <c r="HVL477" s="2845"/>
      <c r="HVM477" s="2845"/>
      <c r="HVN477" s="2845"/>
      <c r="HVO477" s="2845"/>
      <c r="HVP477" s="2845"/>
      <c r="HVQ477" s="2845"/>
      <c r="HVR477" s="2845"/>
      <c r="HVS477" s="2845"/>
      <c r="HVT477" s="2845"/>
      <c r="HVU477" s="2845"/>
      <c r="HVV477" s="2845"/>
      <c r="HVW477" s="2845"/>
      <c r="HVX477" s="2845"/>
      <c r="HVY477" s="2845"/>
      <c r="HVZ477" s="2845"/>
      <c r="HWA477" s="2845"/>
      <c r="HWB477" s="2845"/>
      <c r="HWC477" s="2845"/>
      <c r="HWD477" s="2845"/>
      <c r="HWE477" s="2845"/>
      <c r="HWF477" s="2845"/>
      <c r="HWG477" s="2845"/>
      <c r="HWH477" s="2845"/>
      <c r="HWI477" s="2845"/>
      <c r="HWJ477" s="2845"/>
      <c r="HWK477" s="2845" t="s">
        <v>1379</v>
      </c>
      <c r="HWL477" s="2845"/>
      <c r="HWM477" s="2845"/>
      <c r="HWN477" s="2845"/>
      <c r="HWO477" s="2845"/>
      <c r="HWP477" s="2845"/>
      <c r="HWQ477" s="2845"/>
      <c r="HWR477" s="2845"/>
      <c r="HWS477" s="2845"/>
      <c r="HWT477" s="2845"/>
      <c r="HWU477" s="2845"/>
      <c r="HWV477" s="2845"/>
      <c r="HWW477" s="2845"/>
      <c r="HWX477" s="2845"/>
      <c r="HWY477" s="2845"/>
      <c r="HWZ477" s="2845"/>
      <c r="HXA477" s="2845"/>
      <c r="HXB477" s="2845"/>
      <c r="HXC477" s="2845"/>
      <c r="HXD477" s="2845"/>
      <c r="HXE477" s="2845"/>
      <c r="HXF477" s="2845"/>
      <c r="HXG477" s="2845"/>
      <c r="HXH477" s="2845"/>
      <c r="HXI477" s="2845"/>
      <c r="HXJ477" s="2845"/>
      <c r="HXK477" s="2845"/>
      <c r="HXL477" s="2845"/>
      <c r="HXM477" s="2845"/>
      <c r="HXN477" s="2845"/>
      <c r="HXO477" s="2845"/>
      <c r="HXP477" s="2845"/>
      <c r="HXQ477" s="2845" t="s">
        <v>1379</v>
      </c>
      <c r="HXR477" s="2845"/>
      <c r="HXS477" s="2845"/>
      <c r="HXT477" s="2845"/>
      <c r="HXU477" s="2845"/>
      <c r="HXV477" s="2845"/>
      <c r="HXW477" s="2845"/>
      <c r="HXX477" s="2845"/>
      <c r="HXY477" s="2845"/>
      <c r="HXZ477" s="2845"/>
      <c r="HYA477" s="2845"/>
      <c r="HYB477" s="2845"/>
      <c r="HYC477" s="2845"/>
      <c r="HYD477" s="2845"/>
      <c r="HYE477" s="2845"/>
      <c r="HYF477" s="2845"/>
      <c r="HYG477" s="2845"/>
      <c r="HYH477" s="2845"/>
      <c r="HYI477" s="2845"/>
      <c r="HYJ477" s="2845"/>
      <c r="HYK477" s="2845"/>
      <c r="HYL477" s="2845"/>
      <c r="HYM477" s="2845"/>
      <c r="HYN477" s="2845"/>
      <c r="HYO477" s="2845"/>
      <c r="HYP477" s="2845"/>
      <c r="HYQ477" s="2845"/>
      <c r="HYR477" s="2845"/>
      <c r="HYS477" s="2845"/>
      <c r="HYT477" s="2845"/>
      <c r="HYU477" s="2845"/>
      <c r="HYV477" s="2845"/>
      <c r="HYW477" s="2845" t="s">
        <v>1379</v>
      </c>
      <c r="HYX477" s="2845"/>
      <c r="HYY477" s="2845"/>
      <c r="HYZ477" s="2845"/>
      <c r="HZA477" s="2845"/>
      <c r="HZB477" s="2845"/>
      <c r="HZC477" s="2845"/>
      <c r="HZD477" s="2845"/>
      <c r="HZE477" s="2845"/>
      <c r="HZF477" s="2845"/>
      <c r="HZG477" s="2845"/>
      <c r="HZH477" s="2845"/>
      <c r="HZI477" s="2845"/>
      <c r="HZJ477" s="2845"/>
      <c r="HZK477" s="2845"/>
      <c r="HZL477" s="2845"/>
      <c r="HZM477" s="2845"/>
      <c r="HZN477" s="2845"/>
      <c r="HZO477" s="2845"/>
      <c r="HZP477" s="2845"/>
      <c r="HZQ477" s="2845"/>
      <c r="HZR477" s="2845"/>
      <c r="HZS477" s="2845"/>
      <c r="HZT477" s="2845"/>
      <c r="HZU477" s="2845"/>
      <c r="HZV477" s="2845"/>
      <c r="HZW477" s="2845"/>
      <c r="HZX477" s="2845"/>
      <c r="HZY477" s="2845"/>
      <c r="HZZ477" s="2845"/>
      <c r="IAA477" s="2845"/>
      <c r="IAB477" s="2845"/>
      <c r="IAC477" s="2845" t="s">
        <v>1379</v>
      </c>
      <c r="IAD477" s="2845"/>
      <c r="IAE477" s="2845"/>
      <c r="IAF477" s="2845"/>
      <c r="IAG477" s="2845"/>
      <c r="IAH477" s="2845"/>
      <c r="IAI477" s="2845"/>
      <c r="IAJ477" s="2845"/>
      <c r="IAK477" s="2845"/>
      <c r="IAL477" s="2845"/>
      <c r="IAM477" s="2845"/>
      <c r="IAN477" s="2845"/>
      <c r="IAO477" s="2845"/>
      <c r="IAP477" s="2845"/>
      <c r="IAQ477" s="2845"/>
      <c r="IAR477" s="2845"/>
      <c r="IAS477" s="2845"/>
      <c r="IAT477" s="2845"/>
      <c r="IAU477" s="2845"/>
      <c r="IAV477" s="2845"/>
      <c r="IAW477" s="2845"/>
      <c r="IAX477" s="2845"/>
      <c r="IAY477" s="2845"/>
      <c r="IAZ477" s="2845"/>
      <c r="IBA477" s="2845"/>
      <c r="IBB477" s="2845"/>
      <c r="IBC477" s="2845"/>
      <c r="IBD477" s="2845"/>
      <c r="IBE477" s="2845"/>
      <c r="IBF477" s="2845"/>
      <c r="IBG477" s="2845"/>
      <c r="IBH477" s="2845"/>
      <c r="IBI477" s="2845" t="s">
        <v>1379</v>
      </c>
      <c r="IBJ477" s="2845"/>
      <c r="IBK477" s="2845"/>
      <c r="IBL477" s="2845"/>
      <c r="IBM477" s="2845"/>
      <c r="IBN477" s="2845"/>
      <c r="IBO477" s="2845"/>
      <c r="IBP477" s="2845"/>
      <c r="IBQ477" s="2845"/>
      <c r="IBR477" s="2845"/>
      <c r="IBS477" s="2845"/>
      <c r="IBT477" s="2845"/>
      <c r="IBU477" s="2845"/>
      <c r="IBV477" s="2845"/>
      <c r="IBW477" s="2845"/>
      <c r="IBX477" s="2845"/>
      <c r="IBY477" s="2845"/>
      <c r="IBZ477" s="2845"/>
      <c r="ICA477" s="2845"/>
      <c r="ICB477" s="2845"/>
      <c r="ICC477" s="2845"/>
      <c r="ICD477" s="2845"/>
      <c r="ICE477" s="2845"/>
      <c r="ICF477" s="2845"/>
      <c r="ICG477" s="2845"/>
      <c r="ICH477" s="2845"/>
      <c r="ICI477" s="2845"/>
      <c r="ICJ477" s="2845"/>
      <c r="ICK477" s="2845"/>
      <c r="ICL477" s="2845"/>
      <c r="ICM477" s="2845"/>
      <c r="ICN477" s="2845"/>
      <c r="ICO477" s="2845" t="s">
        <v>1379</v>
      </c>
      <c r="ICP477" s="2845"/>
      <c r="ICQ477" s="2845"/>
      <c r="ICR477" s="2845"/>
      <c r="ICS477" s="2845"/>
      <c r="ICT477" s="2845"/>
      <c r="ICU477" s="2845"/>
      <c r="ICV477" s="2845"/>
      <c r="ICW477" s="2845"/>
      <c r="ICX477" s="2845"/>
      <c r="ICY477" s="2845"/>
      <c r="ICZ477" s="2845"/>
      <c r="IDA477" s="2845"/>
      <c r="IDB477" s="2845"/>
      <c r="IDC477" s="2845"/>
      <c r="IDD477" s="2845"/>
      <c r="IDE477" s="2845"/>
      <c r="IDF477" s="2845"/>
      <c r="IDG477" s="2845"/>
      <c r="IDH477" s="2845"/>
      <c r="IDI477" s="2845"/>
      <c r="IDJ477" s="2845"/>
      <c r="IDK477" s="2845"/>
      <c r="IDL477" s="2845"/>
      <c r="IDM477" s="2845"/>
      <c r="IDN477" s="2845"/>
      <c r="IDO477" s="2845"/>
      <c r="IDP477" s="2845"/>
      <c r="IDQ477" s="2845"/>
      <c r="IDR477" s="2845"/>
      <c r="IDS477" s="2845"/>
      <c r="IDT477" s="2845"/>
      <c r="IDU477" s="2845" t="s">
        <v>1379</v>
      </c>
      <c r="IDV477" s="2845"/>
      <c r="IDW477" s="2845"/>
      <c r="IDX477" s="2845"/>
      <c r="IDY477" s="2845"/>
      <c r="IDZ477" s="2845"/>
      <c r="IEA477" s="2845"/>
      <c r="IEB477" s="2845"/>
      <c r="IEC477" s="2845"/>
      <c r="IED477" s="2845"/>
      <c r="IEE477" s="2845"/>
      <c r="IEF477" s="2845"/>
      <c r="IEG477" s="2845"/>
      <c r="IEH477" s="2845"/>
      <c r="IEI477" s="2845"/>
      <c r="IEJ477" s="2845"/>
      <c r="IEK477" s="2845"/>
      <c r="IEL477" s="2845"/>
      <c r="IEM477" s="2845"/>
      <c r="IEN477" s="2845"/>
      <c r="IEO477" s="2845"/>
      <c r="IEP477" s="2845"/>
      <c r="IEQ477" s="2845"/>
      <c r="IER477" s="2845"/>
      <c r="IES477" s="2845"/>
      <c r="IET477" s="2845"/>
      <c r="IEU477" s="2845"/>
      <c r="IEV477" s="2845"/>
      <c r="IEW477" s="2845"/>
      <c r="IEX477" s="2845"/>
      <c r="IEY477" s="2845"/>
      <c r="IEZ477" s="2845"/>
      <c r="IFA477" s="2845" t="s">
        <v>1379</v>
      </c>
      <c r="IFB477" s="2845"/>
      <c r="IFC477" s="2845"/>
      <c r="IFD477" s="2845"/>
      <c r="IFE477" s="2845"/>
      <c r="IFF477" s="2845"/>
      <c r="IFG477" s="2845"/>
      <c r="IFH477" s="2845"/>
      <c r="IFI477" s="2845"/>
      <c r="IFJ477" s="2845"/>
      <c r="IFK477" s="2845"/>
      <c r="IFL477" s="2845"/>
      <c r="IFM477" s="2845"/>
      <c r="IFN477" s="2845"/>
      <c r="IFO477" s="2845"/>
      <c r="IFP477" s="2845"/>
      <c r="IFQ477" s="2845"/>
      <c r="IFR477" s="2845"/>
      <c r="IFS477" s="2845"/>
      <c r="IFT477" s="2845"/>
      <c r="IFU477" s="2845"/>
      <c r="IFV477" s="2845"/>
      <c r="IFW477" s="2845"/>
      <c r="IFX477" s="2845"/>
      <c r="IFY477" s="2845"/>
      <c r="IFZ477" s="2845"/>
      <c r="IGA477" s="2845"/>
      <c r="IGB477" s="2845"/>
      <c r="IGC477" s="2845"/>
      <c r="IGD477" s="2845"/>
      <c r="IGE477" s="2845"/>
      <c r="IGF477" s="2845"/>
      <c r="IGG477" s="2845" t="s">
        <v>1379</v>
      </c>
      <c r="IGH477" s="2845"/>
      <c r="IGI477" s="2845"/>
      <c r="IGJ477" s="2845"/>
      <c r="IGK477" s="2845"/>
      <c r="IGL477" s="2845"/>
      <c r="IGM477" s="2845"/>
      <c r="IGN477" s="2845"/>
      <c r="IGO477" s="2845"/>
      <c r="IGP477" s="2845"/>
      <c r="IGQ477" s="2845"/>
      <c r="IGR477" s="2845"/>
      <c r="IGS477" s="2845"/>
      <c r="IGT477" s="2845"/>
      <c r="IGU477" s="2845"/>
      <c r="IGV477" s="2845"/>
      <c r="IGW477" s="2845"/>
      <c r="IGX477" s="2845"/>
      <c r="IGY477" s="2845"/>
      <c r="IGZ477" s="2845"/>
      <c r="IHA477" s="2845"/>
      <c r="IHB477" s="2845"/>
      <c r="IHC477" s="2845"/>
      <c r="IHD477" s="2845"/>
      <c r="IHE477" s="2845"/>
      <c r="IHF477" s="2845"/>
      <c r="IHG477" s="2845"/>
      <c r="IHH477" s="2845"/>
      <c r="IHI477" s="2845"/>
      <c r="IHJ477" s="2845"/>
      <c r="IHK477" s="2845"/>
      <c r="IHL477" s="2845"/>
      <c r="IHM477" s="2845" t="s">
        <v>1379</v>
      </c>
      <c r="IHN477" s="2845"/>
      <c r="IHO477" s="2845"/>
      <c r="IHP477" s="2845"/>
      <c r="IHQ477" s="2845"/>
      <c r="IHR477" s="2845"/>
      <c r="IHS477" s="2845"/>
      <c r="IHT477" s="2845"/>
      <c r="IHU477" s="2845"/>
      <c r="IHV477" s="2845"/>
      <c r="IHW477" s="2845"/>
      <c r="IHX477" s="2845"/>
      <c r="IHY477" s="2845"/>
      <c r="IHZ477" s="2845"/>
      <c r="IIA477" s="2845"/>
      <c r="IIB477" s="2845"/>
      <c r="IIC477" s="2845"/>
      <c r="IID477" s="2845"/>
      <c r="IIE477" s="2845"/>
      <c r="IIF477" s="2845"/>
      <c r="IIG477" s="2845"/>
      <c r="IIH477" s="2845"/>
      <c r="III477" s="2845"/>
      <c r="IIJ477" s="2845"/>
      <c r="IIK477" s="2845"/>
      <c r="IIL477" s="2845"/>
      <c r="IIM477" s="2845"/>
      <c r="IIN477" s="2845"/>
      <c r="IIO477" s="2845"/>
      <c r="IIP477" s="2845"/>
      <c r="IIQ477" s="2845"/>
      <c r="IIR477" s="2845"/>
      <c r="IIS477" s="2845" t="s">
        <v>1379</v>
      </c>
      <c r="IIT477" s="2845"/>
      <c r="IIU477" s="2845"/>
      <c r="IIV477" s="2845"/>
      <c r="IIW477" s="2845"/>
      <c r="IIX477" s="2845"/>
      <c r="IIY477" s="2845"/>
      <c r="IIZ477" s="2845"/>
      <c r="IJA477" s="2845"/>
      <c r="IJB477" s="2845"/>
      <c r="IJC477" s="2845"/>
      <c r="IJD477" s="2845"/>
      <c r="IJE477" s="2845"/>
      <c r="IJF477" s="2845"/>
      <c r="IJG477" s="2845"/>
      <c r="IJH477" s="2845"/>
      <c r="IJI477" s="2845"/>
      <c r="IJJ477" s="2845"/>
      <c r="IJK477" s="2845"/>
      <c r="IJL477" s="2845"/>
      <c r="IJM477" s="2845"/>
      <c r="IJN477" s="2845"/>
      <c r="IJO477" s="2845"/>
      <c r="IJP477" s="2845"/>
      <c r="IJQ477" s="2845"/>
      <c r="IJR477" s="2845"/>
      <c r="IJS477" s="2845"/>
      <c r="IJT477" s="2845"/>
      <c r="IJU477" s="2845"/>
      <c r="IJV477" s="2845"/>
      <c r="IJW477" s="2845"/>
      <c r="IJX477" s="2845"/>
      <c r="IJY477" s="2845" t="s">
        <v>1379</v>
      </c>
      <c r="IJZ477" s="2845"/>
      <c r="IKA477" s="2845"/>
      <c r="IKB477" s="2845"/>
      <c r="IKC477" s="2845"/>
      <c r="IKD477" s="2845"/>
      <c r="IKE477" s="2845"/>
      <c r="IKF477" s="2845"/>
      <c r="IKG477" s="2845"/>
      <c r="IKH477" s="2845"/>
      <c r="IKI477" s="2845"/>
      <c r="IKJ477" s="2845"/>
      <c r="IKK477" s="2845"/>
      <c r="IKL477" s="2845"/>
      <c r="IKM477" s="2845"/>
      <c r="IKN477" s="2845"/>
      <c r="IKO477" s="2845"/>
      <c r="IKP477" s="2845"/>
      <c r="IKQ477" s="2845"/>
      <c r="IKR477" s="2845"/>
      <c r="IKS477" s="2845"/>
      <c r="IKT477" s="2845"/>
      <c r="IKU477" s="2845"/>
      <c r="IKV477" s="2845"/>
      <c r="IKW477" s="2845"/>
      <c r="IKX477" s="2845"/>
      <c r="IKY477" s="2845"/>
      <c r="IKZ477" s="2845"/>
      <c r="ILA477" s="2845"/>
      <c r="ILB477" s="2845"/>
      <c r="ILC477" s="2845"/>
      <c r="ILD477" s="2845"/>
      <c r="ILE477" s="2845" t="s">
        <v>1379</v>
      </c>
      <c r="ILF477" s="2845"/>
      <c r="ILG477" s="2845"/>
      <c r="ILH477" s="2845"/>
      <c r="ILI477" s="2845"/>
      <c r="ILJ477" s="2845"/>
      <c r="ILK477" s="2845"/>
      <c r="ILL477" s="2845"/>
      <c r="ILM477" s="2845"/>
      <c r="ILN477" s="2845"/>
      <c r="ILO477" s="2845"/>
      <c r="ILP477" s="2845"/>
      <c r="ILQ477" s="2845"/>
      <c r="ILR477" s="2845"/>
      <c r="ILS477" s="2845"/>
      <c r="ILT477" s="2845"/>
      <c r="ILU477" s="2845"/>
      <c r="ILV477" s="2845"/>
      <c r="ILW477" s="2845"/>
      <c r="ILX477" s="2845"/>
      <c r="ILY477" s="2845"/>
      <c r="ILZ477" s="2845"/>
      <c r="IMA477" s="2845"/>
      <c r="IMB477" s="2845"/>
      <c r="IMC477" s="2845"/>
      <c r="IMD477" s="2845"/>
      <c r="IME477" s="2845"/>
      <c r="IMF477" s="2845"/>
      <c r="IMG477" s="2845"/>
      <c r="IMH477" s="2845"/>
      <c r="IMI477" s="2845"/>
      <c r="IMJ477" s="2845"/>
      <c r="IMK477" s="2845" t="s">
        <v>1379</v>
      </c>
      <c r="IML477" s="2845"/>
      <c r="IMM477" s="2845"/>
      <c r="IMN477" s="2845"/>
      <c r="IMO477" s="2845"/>
      <c r="IMP477" s="2845"/>
      <c r="IMQ477" s="2845"/>
      <c r="IMR477" s="2845"/>
      <c r="IMS477" s="2845"/>
      <c r="IMT477" s="2845"/>
      <c r="IMU477" s="2845"/>
      <c r="IMV477" s="2845"/>
      <c r="IMW477" s="2845"/>
      <c r="IMX477" s="2845"/>
      <c r="IMY477" s="2845"/>
      <c r="IMZ477" s="2845"/>
      <c r="INA477" s="2845"/>
      <c r="INB477" s="2845"/>
      <c r="INC477" s="2845"/>
      <c r="IND477" s="2845"/>
      <c r="INE477" s="2845"/>
      <c r="INF477" s="2845"/>
      <c r="ING477" s="2845"/>
      <c r="INH477" s="2845"/>
      <c r="INI477" s="2845"/>
      <c r="INJ477" s="2845"/>
      <c r="INK477" s="2845"/>
      <c r="INL477" s="2845"/>
      <c r="INM477" s="2845"/>
      <c r="INN477" s="2845"/>
      <c r="INO477" s="2845"/>
      <c r="INP477" s="2845"/>
      <c r="INQ477" s="2845" t="s">
        <v>1379</v>
      </c>
      <c r="INR477" s="2845"/>
      <c r="INS477" s="2845"/>
      <c r="INT477" s="2845"/>
      <c r="INU477" s="2845"/>
      <c r="INV477" s="2845"/>
      <c r="INW477" s="2845"/>
      <c r="INX477" s="2845"/>
      <c r="INY477" s="2845"/>
      <c r="INZ477" s="2845"/>
      <c r="IOA477" s="2845"/>
      <c r="IOB477" s="2845"/>
      <c r="IOC477" s="2845"/>
      <c r="IOD477" s="2845"/>
      <c r="IOE477" s="2845"/>
      <c r="IOF477" s="2845"/>
      <c r="IOG477" s="2845"/>
      <c r="IOH477" s="2845"/>
      <c r="IOI477" s="2845"/>
      <c r="IOJ477" s="2845"/>
      <c r="IOK477" s="2845"/>
      <c r="IOL477" s="2845"/>
      <c r="IOM477" s="2845"/>
      <c r="ION477" s="2845"/>
      <c r="IOO477" s="2845"/>
      <c r="IOP477" s="2845"/>
      <c r="IOQ477" s="2845"/>
      <c r="IOR477" s="2845"/>
      <c r="IOS477" s="2845"/>
      <c r="IOT477" s="2845"/>
      <c r="IOU477" s="2845"/>
      <c r="IOV477" s="2845"/>
      <c r="IOW477" s="2845" t="s">
        <v>1379</v>
      </c>
      <c r="IOX477" s="2845"/>
      <c r="IOY477" s="2845"/>
      <c r="IOZ477" s="2845"/>
      <c r="IPA477" s="2845"/>
      <c r="IPB477" s="2845"/>
      <c r="IPC477" s="2845"/>
      <c r="IPD477" s="2845"/>
      <c r="IPE477" s="2845"/>
      <c r="IPF477" s="2845"/>
      <c r="IPG477" s="2845"/>
      <c r="IPH477" s="2845"/>
      <c r="IPI477" s="2845"/>
      <c r="IPJ477" s="2845"/>
      <c r="IPK477" s="2845"/>
      <c r="IPL477" s="2845"/>
      <c r="IPM477" s="2845"/>
      <c r="IPN477" s="2845"/>
      <c r="IPO477" s="2845"/>
      <c r="IPP477" s="2845"/>
      <c r="IPQ477" s="2845"/>
      <c r="IPR477" s="2845"/>
      <c r="IPS477" s="2845"/>
      <c r="IPT477" s="2845"/>
      <c r="IPU477" s="2845"/>
      <c r="IPV477" s="2845"/>
      <c r="IPW477" s="2845"/>
      <c r="IPX477" s="2845"/>
      <c r="IPY477" s="2845"/>
      <c r="IPZ477" s="2845"/>
      <c r="IQA477" s="2845"/>
      <c r="IQB477" s="2845"/>
      <c r="IQC477" s="2845" t="s">
        <v>1379</v>
      </c>
      <c r="IQD477" s="2845"/>
      <c r="IQE477" s="2845"/>
      <c r="IQF477" s="2845"/>
      <c r="IQG477" s="2845"/>
      <c r="IQH477" s="2845"/>
      <c r="IQI477" s="2845"/>
      <c r="IQJ477" s="2845"/>
      <c r="IQK477" s="2845"/>
      <c r="IQL477" s="2845"/>
      <c r="IQM477" s="2845"/>
      <c r="IQN477" s="2845"/>
      <c r="IQO477" s="2845"/>
      <c r="IQP477" s="2845"/>
      <c r="IQQ477" s="2845"/>
      <c r="IQR477" s="2845"/>
      <c r="IQS477" s="2845"/>
      <c r="IQT477" s="2845"/>
      <c r="IQU477" s="2845"/>
      <c r="IQV477" s="2845"/>
      <c r="IQW477" s="2845"/>
      <c r="IQX477" s="2845"/>
      <c r="IQY477" s="2845"/>
      <c r="IQZ477" s="2845"/>
      <c r="IRA477" s="2845"/>
      <c r="IRB477" s="2845"/>
      <c r="IRC477" s="2845"/>
      <c r="IRD477" s="2845"/>
      <c r="IRE477" s="2845"/>
      <c r="IRF477" s="2845"/>
      <c r="IRG477" s="2845"/>
      <c r="IRH477" s="2845"/>
      <c r="IRI477" s="2845" t="s">
        <v>1379</v>
      </c>
      <c r="IRJ477" s="2845"/>
      <c r="IRK477" s="2845"/>
      <c r="IRL477" s="2845"/>
      <c r="IRM477" s="2845"/>
      <c r="IRN477" s="2845"/>
      <c r="IRO477" s="2845"/>
      <c r="IRP477" s="2845"/>
      <c r="IRQ477" s="2845"/>
      <c r="IRR477" s="2845"/>
      <c r="IRS477" s="2845"/>
      <c r="IRT477" s="2845"/>
      <c r="IRU477" s="2845"/>
      <c r="IRV477" s="2845"/>
      <c r="IRW477" s="2845"/>
      <c r="IRX477" s="2845"/>
      <c r="IRY477" s="2845"/>
      <c r="IRZ477" s="2845"/>
      <c r="ISA477" s="2845"/>
      <c r="ISB477" s="2845"/>
      <c r="ISC477" s="2845"/>
      <c r="ISD477" s="2845"/>
      <c r="ISE477" s="2845"/>
      <c r="ISF477" s="2845"/>
      <c r="ISG477" s="2845"/>
      <c r="ISH477" s="2845"/>
      <c r="ISI477" s="2845"/>
      <c r="ISJ477" s="2845"/>
      <c r="ISK477" s="2845"/>
      <c r="ISL477" s="2845"/>
      <c r="ISM477" s="2845"/>
      <c r="ISN477" s="2845"/>
      <c r="ISO477" s="2845" t="s">
        <v>1379</v>
      </c>
      <c r="ISP477" s="2845"/>
      <c r="ISQ477" s="2845"/>
      <c r="ISR477" s="2845"/>
      <c r="ISS477" s="2845"/>
      <c r="IST477" s="2845"/>
      <c r="ISU477" s="2845"/>
      <c r="ISV477" s="2845"/>
      <c r="ISW477" s="2845"/>
      <c r="ISX477" s="2845"/>
      <c r="ISY477" s="2845"/>
      <c r="ISZ477" s="2845"/>
      <c r="ITA477" s="2845"/>
      <c r="ITB477" s="2845"/>
      <c r="ITC477" s="2845"/>
      <c r="ITD477" s="2845"/>
      <c r="ITE477" s="2845"/>
      <c r="ITF477" s="2845"/>
      <c r="ITG477" s="2845"/>
      <c r="ITH477" s="2845"/>
      <c r="ITI477" s="2845"/>
      <c r="ITJ477" s="2845"/>
      <c r="ITK477" s="2845"/>
      <c r="ITL477" s="2845"/>
      <c r="ITM477" s="2845"/>
      <c r="ITN477" s="2845"/>
      <c r="ITO477" s="2845"/>
      <c r="ITP477" s="2845"/>
      <c r="ITQ477" s="2845"/>
      <c r="ITR477" s="2845"/>
      <c r="ITS477" s="2845"/>
      <c r="ITT477" s="2845"/>
      <c r="ITU477" s="2845" t="s">
        <v>1379</v>
      </c>
      <c r="ITV477" s="2845"/>
      <c r="ITW477" s="2845"/>
      <c r="ITX477" s="2845"/>
      <c r="ITY477" s="2845"/>
      <c r="ITZ477" s="2845"/>
      <c r="IUA477" s="2845"/>
      <c r="IUB477" s="2845"/>
      <c r="IUC477" s="2845"/>
      <c r="IUD477" s="2845"/>
      <c r="IUE477" s="2845"/>
      <c r="IUF477" s="2845"/>
      <c r="IUG477" s="2845"/>
      <c r="IUH477" s="2845"/>
      <c r="IUI477" s="2845"/>
      <c r="IUJ477" s="2845"/>
      <c r="IUK477" s="2845"/>
      <c r="IUL477" s="2845"/>
      <c r="IUM477" s="2845"/>
      <c r="IUN477" s="2845"/>
      <c r="IUO477" s="2845"/>
      <c r="IUP477" s="2845"/>
      <c r="IUQ477" s="2845"/>
      <c r="IUR477" s="2845"/>
      <c r="IUS477" s="2845"/>
      <c r="IUT477" s="2845"/>
      <c r="IUU477" s="2845"/>
      <c r="IUV477" s="2845"/>
      <c r="IUW477" s="2845"/>
      <c r="IUX477" s="2845"/>
      <c r="IUY477" s="2845"/>
      <c r="IUZ477" s="2845"/>
      <c r="IVA477" s="2845" t="s">
        <v>1379</v>
      </c>
      <c r="IVB477" s="2845"/>
      <c r="IVC477" s="2845"/>
      <c r="IVD477" s="2845"/>
      <c r="IVE477" s="2845"/>
      <c r="IVF477" s="2845"/>
      <c r="IVG477" s="2845"/>
      <c r="IVH477" s="2845"/>
      <c r="IVI477" s="2845"/>
      <c r="IVJ477" s="2845"/>
      <c r="IVK477" s="2845"/>
      <c r="IVL477" s="2845"/>
      <c r="IVM477" s="2845"/>
      <c r="IVN477" s="2845"/>
      <c r="IVO477" s="2845"/>
      <c r="IVP477" s="2845"/>
      <c r="IVQ477" s="2845"/>
      <c r="IVR477" s="2845"/>
      <c r="IVS477" s="2845"/>
      <c r="IVT477" s="2845"/>
      <c r="IVU477" s="2845"/>
      <c r="IVV477" s="2845"/>
      <c r="IVW477" s="2845"/>
      <c r="IVX477" s="2845"/>
      <c r="IVY477" s="2845"/>
      <c r="IVZ477" s="2845"/>
      <c r="IWA477" s="2845"/>
      <c r="IWB477" s="2845"/>
      <c r="IWC477" s="2845"/>
      <c r="IWD477" s="2845"/>
      <c r="IWE477" s="2845"/>
      <c r="IWF477" s="2845"/>
      <c r="IWG477" s="2845" t="s">
        <v>1379</v>
      </c>
      <c r="IWH477" s="2845"/>
      <c r="IWI477" s="2845"/>
      <c r="IWJ477" s="2845"/>
      <c r="IWK477" s="2845"/>
      <c r="IWL477" s="2845"/>
      <c r="IWM477" s="2845"/>
      <c r="IWN477" s="2845"/>
      <c r="IWO477" s="2845"/>
      <c r="IWP477" s="2845"/>
      <c r="IWQ477" s="2845"/>
      <c r="IWR477" s="2845"/>
      <c r="IWS477" s="2845"/>
      <c r="IWT477" s="2845"/>
      <c r="IWU477" s="2845"/>
      <c r="IWV477" s="2845"/>
      <c r="IWW477" s="2845"/>
      <c r="IWX477" s="2845"/>
      <c r="IWY477" s="2845"/>
      <c r="IWZ477" s="2845"/>
      <c r="IXA477" s="2845"/>
      <c r="IXB477" s="2845"/>
      <c r="IXC477" s="2845"/>
      <c r="IXD477" s="2845"/>
      <c r="IXE477" s="2845"/>
      <c r="IXF477" s="2845"/>
      <c r="IXG477" s="2845"/>
      <c r="IXH477" s="2845"/>
      <c r="IXI477" s="2845"/>
      <c r="IXJ477" s="2845"/>
      <c r="IXK477" s="2845"/>
      <c r="IXL477" s="2845"/>
      <c r="IXM477" s="2845" t="s">
        <v>1379</v>
      </c>
      <c r="IXN477" s="2845"/>
      <c r="IXO477" s="2845"/>
      <c r="IXP477" s="2845"/>
      <c r="IXQ477" s="2845"/>
      <c r="IXR477" s="2845"/>
      <c r="IXS477" s="2845"/>
      <c r="IXT477" s="2845"/>
      <c r="IXU477" s="2845"/>
      <c r="IXV477" s="2845"/>
      <c r="IXW477" s="2845"/>
      <c r="IXX477" s="2845"/>
      <c r="IXY477" s="2845"/>
      <c r="IXZ477" s="2845"/>
      <c r="IYA477" s="2845"/>
      <c r="IYB477" s="2845"/>
      <c r="IYC477" s="2845"/>
      <c r="IYD477" s="2845"/>
      <c r="IYE477" s="2845"/>
      <c r="IYF477" s="2845"/>
      <c r="IYG477" s="2845"/>
      <c r="IYH477" s="2845"/>
      <c r="IYI477" s="2845"/>
      <c r="IYJ477" s="2845"/>
      <c r="IYK477" s="2845"/>
      <c r="IYL477" s="2845"/>
      <c r="IYM477" s="2845"/>
      <c r="IYN477" s="2845"/>
      <c r="IYO477" s="2845"/>
      <c r="IYP477" s="2845"/>
      <c r="IYQ477" s="2845"/>
      <c r="IYR477" s="2845"/>
      <c r="IYS477" s="2845" t="s">
        <v>1379</v>
      </c>
      <c r="IYT477" s="2845"/>
      <c r="IYU477" s="2845"/>
      <c r="IYV477" s="2845"/>
      <c r="IYW477" s="2845"/>
      <c r="IYX477" s="2845"/>
      <c r="IYY477" s="2845"/>
      <c r="IYZ477" s="2845"/>
      <c r="IZA477" s="2845"/>
      <c r="IZB477" s="2845"/>
      <c r="IZC477" s="2845"/>
      <c r="IZD477" s="2845"/>
      <c r="IZE477" s="2845"/>
      <c r="IZF477" s="2845"/>
      <c r="IZG477" s="2845"/>
      <c r="IZH477" s="2845"/>
      <c r="IZI477" s="2845"/>
      <c r="IZJ477" s="2845"/>
      <c r="IZK477" s="2845"/>
      <c r="IZL477" s="2845"/>
      <c r="IZM477" s="2845"/>
      <c r="IZN477" s="2845"/>
      <c r="IZO477" s="2845"/>
      <c r="IZP477" s="2845"/>
      <c r="IZQ477" s="2845"/>
      <c r="IZR477" s="2845"/>
      <c r="IZS477" s="2845"/>
      <c r="IZT477" s="2845"/>
      <c r="IZU477" s="2845"/>
      <c r="IZV477" s="2845"/>
      <c r="IZW477" s="2845"/>
      <c r="IZX477" s="2845"/>
      <c r="IZY477" s="2845" t="s">
        <v>1379</v>
      </c>
      <c r="IZZ477" s="2845"/>
      <c r="JAA477" s="2845"/>
      <c r="JAB477" s="2845"/>
      <c r="JAC477" s="2845"/>
      <c r="JAD477" s="2845"/>
      <c r="JAE477" s="2845"/>
      <c r="JAF477" s="2845"/>
      <c r="JAG477" s="2845"/>
      <c r="JAH477" s="2845"/>
      <c r="JAI477" s="2845"/>
      <c r="JAJ477" s="2845"/>
      <c r="JAK477" s="2845"/>
      <c r="JAL477" s="2845"/>
      <c r="JAM477" s="2845"/>
      <c r="JAN477" s="2845"/>
      <c r="JAO477" s="2845"/>
      <c r="JAP477" s="2845"/>
      <c r="JAQ477" s="2845"/>
      <c r="JAR477" s="2845"/>
      <c r="JAS477" s="2845"/>
      <c r="JAT477" s="2845"/>
      <c r="JAU477" s="2845"/>
      <c r="JAV477" s="2845"/>
      <c r="JAW477" s="2845"/>
      <c r="JAX477" s="2845"/>
      <c r="JAY477" s="2845"/>
      <c r="JAZ477" s="2845"/>
      <c r="JBA477" s="2845"/>
      <c r="JBB477" s="2845"/>
      <c r="JBC477" s="2845"/>
      <c r="JBD477" s="2845"/>
      <c r="JBE477" s="2845" t="s">
        <v>1379</v>
      </c>
      <c r="JBF477" s="2845"/>
      <c r="JBG477" s="2845"/>
      <c r="JBH477" s="2845"/>
      <c r="JBI477" s="2845"/>
      <c r="JBJ477" s="2845"/>
      <c r="JBK477" s="2845"/>
      <c r="JBL477" s="2845"/>
      <c r="JBM477" s="2845"/>
      <c r="JBN477" s="2845"/>
      <c r="JBO477" s="2845"/>
      <c r="JBP477" s="2845"/>
      <c r="JBQ477" s="2845"/>
      <c r="JBR477" s="2845"/>
      <c r="JBS477" s="2845"/>
      <c r="JBT477" s="2845"/>
      <c r="JBU477" s="2845"/>
      <c r="JBV477" s="2845"/>
      <c r="JBW477" s="2845"/>
      <c r="JBX477" s="2845"/>
      <c r="JBY477" s="2845"/>
      <c r="JBZ477" s="2845"/>
      <c r="JCA477" s="2845"/>
      <c r="JCB477" s="2845"/>
      <c r="JCC477" s="2845"/>
      <c r="JCD477" s="2845"/>
      <c r="JCE477" s="2845"/>
      <c r="JCF477" s="2845"/>
      <c r="JCG477" s="2845"/>
      <c r="JCH477" s="2845"/>
      <c r="JCI477" s="2845"/>
      <c r="JCJ477" s="2845"/>
      <c r="JCK477" s="2845" t="s">
        <v>1379</v>
      </c>
      <c r="JCL477" s="2845"/>
      <c r="JCM477" s="2845"/>
      <c r="JCN477" s="2845"/>
      <c r="JCO477" s="2845"/>
      <c r="JCP477" s="2845"/>
      <c r="JCQ477" s="2845"/>
      <c r="JCR477" s="2845"/>
      <c r="JCS477" s="2845"/>
      <c r="JCT477" s="2845"/>
      <c r="JCU477" s="2845"/>
      <c r="JCV477" s="2845"/>
      <c r="JCW477" s="2845"/>
      <c r="JCX477" s="2845"/>
      <c r="JCY477" s="2845"/>
      <c r="JCZ477" s="2845"/>
      <c r="JDA477" s="2845"/>
      <c r="JDB477" s="2845"/>
      <c r="JDC477" s="2845"/>
      <c r="JDD477" s="2845"/>
      <c r="JDE477" s="2845"/>
      <c r="JDF477" s="2845"/>
      <c r="JDG477" s="2845"/>
      <c r="JDH477" s="2845"/>
      <c r="JDI477" s="2845"/>
      <c r="JDJ477" s="2845"/>
      <c r="JDK477" s="2845"/>
      <c r="JDL477" s="2845"/>
      <c r="JDM477" s="2845"/>
      <c r="JDN477" s="2845"/>
      <c r="JDO477" s="2845"/>
      <c r="JDP477" s="2845"/>
      <c r="JDQ477" s="2845" t="s">
        <v>1379</v>
      </c>
      <c r="JDR477" s="2845"/>
      <c r="JDS477" s="2845"/>
      <c r="JDT477" s="2845"/>
      <c r="JDU477" s="2845"/>
      <c r="JDV477" s="2845"/>
      <c r="JDW477" s="2845"/>
      <c r="JDX477" s="2845"/>
      <c r="JDY477" s="2845"/>
      <c r="JDZ477" s="2845"/>
      <c r="JEA477" s="2845"/>
      <c r="JEB477" s="2845"/>
      <c r="JEC477" s="2845"/>
      <c r="JED477" s="2845"/>
      <c r="JEE477" s="2845"/>
      <c r="JEF477" s="2845"/>
      <c r="JEG477" s="2845"/>
      <c r="JEH477" s="2845"/>
      <c r="JEI477" s="2845"/>
      <c r="JEJ477" s="2845"/>
      <c r="JEK477" s="2845"/>
      <c r="JEL477" s="2845"/>
      <c r="JEM477" s="2845"/>
      <c r="JEN477" s="2845"/>
      <c r="JEO477" s="2845"/>
      <c r="JEP477" s="2845"/>
      <c r="JEQ477" s="2845"/>
      <c r="JER477" s="2845"/>
      <c r="JES477" s="2845"/>
      <c r="JET477" s="2845"/>
      <c r="JEU477" s="2845"/>
      <c r="JEV477" s="2845"/>
      <c r="JEW477" s="2845" t="s">
        <v>1379</v>
      </c>
      <c r="JEX477" s="2845"/>
      <c r="JEY477" s="2845"/>
      <c r="JEZ477" s="2845"/>
      <c r="JFA477" s="2845"/>
      <c r="JFB477" s="2845"/>
      <c r="JFC477" s="2845"/>
      <c r="JFD477" s="2845"/>
      <c r="JFE477" s="2845"/>
      <c r="JFF477" s="2845"/>
      <c r="JFG477" s="2845"/>
      <c r="JFH477" s="2845"/>
      <c r="JFI477" s="2845"/>
      <c r="JFJ477" s="2845"/>
      <c r="JFK477" s="2845"/>
      <c r="JFL477" s="2845"/>
      <c r="JFM477" s="2845"/>
      <c r="JFN477" s="2845"/>
      <c r="JFO477" s="2845"/>
      <c r="JFP477" s="2845"/>
      <c r="JFQ477" s="2845"/>
      <c r="JFR477" s="2845"/>
      <c r="JFS477" s="2845"/>
      <c r="JFT477" s="2845"/>
      <c r="JFU477" s="2845"/>
      <c r="JFV477" s="2845"/>
      <c r="JFW477" s="2845"/>
      <c r="JFX477" s="2845"/>
      <c r="JFY477" s="2845"/>
      <c r="JFZ477" s="2845"/>
      <c r="JGA477" s="2845"/>
      <c r="JGB477" s="2845"/>
      <c r="JGC477" s="2845" t="s">
        <v>1379</v>
      </c>
      <c r="JGD477" s="2845"/>
      <c r="JGE477" s="2845"/>
      <c r="JGF477" s="2845"/>
      <c r="JGG477" s="2845"/>
      <c r="JGH477" s="2845"/>
      <c r="JGI477" s="2845"/>
      <c r="JGJ477" s="2845"/>
      <c r="JGK477" s="2845"/>
      <c r="JGL477" s="2845"/>
      <c r="JGM477" s="2845"/>
      <c r="JGN477" s="2845"/>
      <c r="JGO477" s="2845"/>
      <c r="JGP477" s="2845"/>
      <c r="JGQ477" s="2845"/>
      <c r="JGR477" s="2845"/>
      <c r="JGS477" s="2845"/>
      <c r="JGT477" s="2845"/>
      <c r="JGU477" s="2845"/>
      <c r="JGV477" s="2845"/>
      <c r="JGW477" s="2845"/>
      <c r="JGX477" s="2845"/>
      <c r="JGY477" s="2845"/>
      <c r="JGZ477" s="2845"/>
      <c r="JHA477" s="2845"/>
      <c r="JHB477" s="2845"/>
      <c r="JHC477" s="2845"/>
      <c r="JHD477" s="2845"/>
      <c r="JHE477" s="2845"/>
      <c r="JHF477" s="2845"/>
      <c r="JHG477" s="2845"/>
      <c r="JHH477" s="2845"/>
      <c r="JHI477" s="2845" t="s">
        <v>1379</v>
      </c>
      <c r="JHJ477" s="2845"/>
      <c r="JHK477" s="2845"/>
      <c r="JHL477" s="2845"/>
      <c r="JHM477" s="2845"/>
      <c r="JHN477" s="2845"/>
      <c r="JHO477" s="2845"/>
      <c r="JHP477" s="2845"/>
      <c r="JHQ477" s="2845"/>
      <c r="JHR477" s="2845"/>
      <c r="JHS477" s="2845"/>
      <c r="JHT477" s="2845"/>
      <c r="JHU477" s="2845"/>
      <c r="JHV477" s="2845"/>
      <c r="JHW477" s="2845"/>
      <c r="JHX477" s="2845"/>
      <c r="JHY477" s="2845"/>
      <c r="JHZ477" s="2845"/>
      <c r="JIA477" s="2845"/>
      <c r="JIB477" s="2845"/>
      <c r="JIC477" s="2845"/>
      <c r="JID477" s="2845"/>
      <c r="JIE477" s="2845"/>
      <c r="JIF477" s="2845"/>
      <c r="JIG477" s="2845"/>
      <c r="JIH477" s="2845"/>
      <c r="JII477" s="2845"/>
      <c r="JIJ477" s="2845"/>
      <c r="JIK477" s="2845"/>
      <c r="JIL477" s="2845"/>
      <c r="JIM477" s="2845"/>
      <c r="JIN477" s="2845"/>
      <c r="JIO477" s="2845" t="s">
        <v>1379</v>
      </c>
      <c r="JIP477" s="2845"/>
      <c r="JIQ477" s="2845"/>
      <c r="JIR477" s="2845"/>
      <c r="JIS477" s="2845"/>
      <c r="JIT477" s="2845"/>
      <c r="JIU477" s="2845"/>
      <c r="JIV477" s="2845"/>
      <c r="JIW477" s="2845"/>
      <c r="JIX477" s="2845"/>
      <c r="JIY477" s="2845"/>
      <c r="JIZ477" s="2845"/>
      <c r="JJA477" s="2845"/>
      <c r="JJB477" s="2845"/>
      <c r="JJC477" s="2845"/>
      <c r="JJD477" s="2845"/>
      <c r="JJE477" s="2845"/>
      <c r="JJF477" s="2845"/>
      <c r="JJG477" s="2845"/>
      <c r="JJH477" s="2845"/>
      <c r="JJI477" s="2845"/>
      <c r="JJJ477" s="2845"/>
      <c r="JJK477" s="2845"/>
      <c r="JJL477" s="2845"/>
      <c r="JJM477" s="2845"/>
      <c r="JJN477" s="2845"/>
      <c r="JJO477" s="2845"/>
      <c r="JJP477" s="2845"/>
      <c r="JJQ477" s="2845"/>
      <c r="JJR477" s="2845"/>
      <c r="JJS477" s="2845"/>
      <c r="JJT477" s="2845"/>
      <c r="JJU477" s="2845" t="s">
        <v>1379</v>
      </c>
      <c r="JJV477" s="2845"/>
      <c r="JJW477" s="2845"/>
      <c r="JJX477" s="2845"/>
      <c r="JJY477" s="2845"/>
      <c r="JJZ477" s="2845"/>
      <c r="JKA477" s="2845"/>
      <c r="JKB477" s="2845"/>
      <c r="JKC477" s="2845"/>
      <c r="JKD477" s="2845"/>
      <c r="JKE477" s="2845"/>
      <c r="JKF477" s="2845"/>
      <c r="JKG477" s="2845"/>
      <c r="JKH477" s="2845"/>
      <c r="JKI477" s="2845"/>
      <c r="JKJ477" s="2845"/>
      <c r="JKK477" s="2845"/>
      <c r="JKL477" s="2845"/>
      <c r="JKM477" s="2845"/>
      <c r="JKN477" s="2845"/>
      <c r="JKO477" s="2845"/>
      <c r="JKP477" s="2845"/>
      <c r="JKQ477" s="2845"/>
      <c r="JKR477" s="2845"/>
      <c r="JKS477" s="2845"/>
      <c r="JKT477" s="2845"/>
      <c r="JKU477" s="2845"/>
      <c r="JKV477" s="2845"/>
      <c r="JKW477" s="2845"/>
      <c r="JKX477" s="2845"/>
      <c r="JKY477" s="2845"/>
      <c r="JKZ477" s="2845"/>
      <c r="JLA477" s="2845" t="s">
        <v>1379</v>
      </c>
      <c r="JLB477" s="2845"/>
      <c r="JLC477" s="2845"/>
      <c r="JLD477" s="2845"/>
      <c r="JLE477" s="2845"/>
      <c r="JLF477" s="2845"/>
      <c r="JLG477" s="2845"/>
      <c r="JLH477" s="2845"/>
      <c r="JLI477" s="2845"/>
      <c r="JLJ477" s="2845"/>
      <c r="JLK477" s="2845"/>
      <c r="JLL477" s="2845"/>
      <c r="JLM477" s="2845"/>
      <c r="JLN477" s="2845"/>
      <c r="JLO477" s="2845"/>
      <c r="JLP477" s="2845"/>
      <c r="JLQ477" s="2845"/>
      <c r="JLR477" s="2845"/>
      <c r="JLS477" s="2845"/>
      <c r="JLT477" s="2845"/>
      <c r="JLU477" s="2845"/>
      <c r="JLV477" s="2845"/>
      <c r="JLW477" s="2845"/>
      <c r="JLX477" s="2845"/>
      <c r="JLY477" s="2845"/>
      <c r="JLZ477" s="2845"/>
      <c r="JMA477" s="2845"/>
      <c r="JMB477" s="2845"/>
      <c r="JMC477" s="2845"/>
      <c r="JMD477" s="2845"/>
      <c r="JME477" s="2845"/>
      <c r="JMF477" s="2845"/>
      <c r="JMG477" s="2845" t="s">
        <v>1379</v>
      </c>
      <c r="JMH477" s="2845"/>
      <c r="JMI477" s="2845"/>
      <c r="JMJ477" s="2845"/>
      <c r="JMK477" s="2845"/>
      <c r="JML477" s="2845"/>
      <c r="JMM477" s="2845"/>
      <c r="JMN477" s="2845"/>
      <c r="JMO477" s="2845"/>
      <c r="JMP477" s="2845"/>
      <c r="JMQ477" s="2845"/>
      <c r="JMR477" s="2845"/>
      <c r="JMS477" s="2845"/>
      <c r="JMT477" s="2845"/>
      <c r="JMU477" s="2845"/>
      <c r="JMV477" s="2845"/>
      <c r="JMW477" s="2845"/>
      <c r="JMX477" s="2845"/>
      <c r="JMY477" s="2845"/>
      <c r="JMZ477" s="2845"/>
      <c r="JNA477" s="2845"/>
      <c r="JNB477" s="2845"/>
      <c r="JNC477" s="2845"/>
      <c r="JND477" s="2845"/>
      <c r="JNE477" s="2845"/>
      <c r="JNF477" s="2845"/>
      <c r="JNG477" s="2845"/>
      <c r="JNH477" s="2845"/>
      <c r="JNI477" s="2845"/>
      <c r="JNJ477" s="2845"/>
      <c r="JNK477" s="2845"/>
      <c r="JNL477" s="2845"/>
      <c r="JNM477" s="2845" t="s">
        <v>1379</v>
      </c>
      <c r="JNN477" s="2845"/>
      <c r="JNO477" s="2845"/>
      <c r="JNP477" s="2845"/>
      <c r="JNQ477" s="2845"/>
      <c r="JNR477" s="2845"/>
      <c r="JNS477" s="2845"/>
      <c r="JNT477" s="2845"/>
      <c r="JNU477" s="2845"/>
      <c r="JNV477" s="2845"/>
      <c r="JNW477" s="2845"/>
      <c r="JNX477" s="2845"/>
      <c r="JNY477" s="2845"/>
      <c r="JNZ477" s="2845"/>
      <c r="JOA477" s="2845"/>
      <c r="JOB477" s="2845"/>
      <c r="JOC477" s="2845"/>
      <c r="JOD477" s="2845"/>
      <c r="JOE477" s="2845"/>
      <c r="JOF477" s="2845"/>
      <c r="JOG477" s="2845"/>
      <c r="JOH477" s="2845"/>
      <c r="JOI477" s="2845"/>
      <c r="JOJ477" s="2845"/>
      <c r="JOK477" s="2845"/>
      <c r="JOL477" s="2845"/>
      <c r="JOM477" s="2845"/>
      <c r="JON477" s="2845"/>
      <c r="JOO477" s="2845"/>
      <c r="JOP477" s="2845"/>
      <c r="JOQ477" s="2845"/>
      <c r="JOR477" s="2845"/>
      <c r="JOS477" s="2845" t="s">
        <v>1379</v>
      </c>
      <c r="JOT477" s="2845"/>
      <c r="JOU477" s="2845"/>
      <c r="JOV477" s="2845"/>
      <c r="JOW477" s="2845"/>
      <c r="JOX477" s="2845"/>
      <c r="JOY477" s="2845"/>
      <c r="JOZ477" s="2845"/>
      <c r="JPA477" s="2845"/>
      <c r="JPB477" s="2845"/>
      <c r="JPC477" s="2845"/>
      <c r="JPD477" s="2845"/>
      <c r="JPE477" s="2845"/>
      <c r="JPF477" s="2845"/>
      <c r="JPG477" s="2845"/>
      <c r="JPH477" s="2845"/>
      <c r="JPI477" s="2845"/>
      <c r="JPJ477" s="2845"/>
      <c r="JPK477" s="2845"/>
      <c r="JPL477" s="2845"/>
      <c r="JPM477" s="2845"/>
      <c r="JPN477" s="2845"/>
      <c r="JPO477" s="2845"/>
      <c r="JPP477" s="2845"/>
      <c r="JPQ477" s="2845"/>
      <c r="JPR477" s="2845"/>
      <c r="JPS477" s="2845"/>
      <c r="JPT477" s="2845"/>
      <c r="JPU477" s="2845"/>
      <c r="JPV477" s="2845"/>
      <c r="JPW477" s="2845"/>
      <c r="JPX477" s="2845"/>
      <c r="JPY477" s="2845" t="s">
        <v>1379</v>
      </c>
      <c r="JPZ477" s="2845"/>
      <c r="JQA477" s="2845"/>
      <c r="JQB477" s="2845"/>
      <c r="JQC477" s="2845"/>
      <c r="JQD477" s="2845"/>
      <c r="JQE477" s="2845"/>
      <c r="JQF477" s="2845"/>
      <c r="JQG477" s="2845"/>
      <c r="JQH477" s="2845"/>
      <c r="JQI477" s="2845"/>
      <c r="JQJ477" s="2845"/>
      <c r="JQK477" s="2845"/>
      <c r="JQL477" s="2845"/>
      <c r="JQM477" s="2845"/>
      <c r="JQN477" s="2845"/>
      <c r="JQO477" s="2845"/>
      <c r="JQP477" s="2845"/>
      <c r="JQQ477" s="2845"/>
      <c r="JQR477" s="2845"/>
      <c r="JQS477" s="2845"/>
      <c r="JQT477" s="2845"/>
      <c r="JQU477" s="2845"/>
      <c r="JQV477" s="2845"/>
      <c r="JQW477" s="2845"/>
      <c r="JQX477" s="2845"/>
      <c r="JQY477" s="2845"/>
      <c r="JQZ477" s="2845"/>
      <c r="JRA477" s="2845"/>
      <c r="JRB477" s="2845"/>
      <c r="JRC477" s="2845"/>
      <c r="JRD477" s="2845"/>
      <c r="JRE477" s="2845" t="s">
        <v>1379</v>
      </c>
      <c r="JRF477" s="2845"/>
      <c r="JRG477" s="2845"/>
      <c r="JRH477" s="2845"/>
      <c r="JRI477" s="2845"/>
      <c r="JRJ477" s="2845"/>
      <c r="JRK477" s="2845"/>
      <c r="JRL477" s="2845"/>
      <c r="JRM477" s="2845"/>
      <c r="JRN477" s="2845"/>
      <c r="JRO477" s="2845"/>
      <c r="JRP477" s="2845"/>
      <c r="JRQ477" s="2845"/>
      <c r="JRR477" s="2845"/>
      <c r="JRS477" s="2845"/>
      <c r="JRT477" s="2845"/>
      <c r="JRU477" s="2845"/>
      <c r="JRV477" s="2845"/>
      <c r="JRW477" s="2845"/>
      <c r="JRX477" s="2845"/>
      <c r="JRY477" s="2845"/>
      <c r="JRZ477" s="2845"/>
      <c r="JSA477" s="2845"/>
      <c r="JSB477" s="2845"/>
      <c r="JSC477" s="2845"/>
      <c r="JSD477" s="2845"/>
      <c r="JSE477" s="2845"/>
      <c r="JSF477" s="2845"/>
      <c r="JSG477" s="2845"/>
      <c r="JSH477" s="2845"/>
      <c r="JSI477" s="2845"/>
      <c r="JSJ477" s="2845"/>
      <c r="JSK477" s="2845" t="s">
        <v>1379</v>
      </c>
      <c r="JSL477" s="2845"/>
      <c r="JSM477" s="2845"/>
      <c r="JSN477" s="2845"/>
      <c r="JSO477" s="2845"/>
      <c r="JSP477" s="2845"/>
      <c r="JSQ477" s="2845"/>
      <c r="JSR477" s="2845"/>
      <c r="JSS477" s="2845"/>
      <c r="JST477" s="2845"/>
      <c r="JSU477" s="2845"/>
      <c r="JSV477" s="2845"/>
      <c r="JSW477" s="2845"/>
      <c r="JSX477" s="2845"/>
      <c r="JSY477" s="2845"/>
      <c r="JSZ477" s="2845"/>
      <c r="JTA477" s="2845"/>
      <c r="JTB477" s="2845"/>
      <c r="JTC477" s="2845"/>
      <c r="JTD477" s="2845"/>
      <c r="JTE477" s="2845"/>
      <c r="JTF477" s="2845"/>
      <c r="JTG477" s="2845"/>
      <c r="JTH477" s="2845"/>
      <c r="JTI477" s="2845"/>
      <c r="JTJ477" s="2845"/>
      <c r="JTK477" s="2845"/>
      <c r="JTL477" s="2845"/>
      <c r="JTM477" s="2845"/>
      <c r="JTN477" s="2845"/>
      <c r="JTO477" s="2845"/>
      <c r="JTP477" s="2845"/>
      <c r="JTQ477" s="2845" t="s">
        <v>1379</v>
      </c>
      <c r="JTR477" s="2845"/>
      <c r="JTS477" s="2845"/>
      <c r="JTT477" s="2845"/>
      <c r="JTU477" s="2845"/>
      <c r="JTV477" s="2845"/>
      <c r="JTW477" s="2845"/>
      <c r="JTX477" s="2845"/>
      <c r="JTY477" s="2845"/>
      <c r="JTZ477" s="2845"/>
      <c r="JUA477" s="2845"/>
      <c r="JUB477" s="2845"/>
      <c r="JUC477" s="2845"/>
      <c r="JUD477" s="2845"/>
      <c r="JUE477" s="2845"/>
      <c r="JUF477" s="2845"/>
      <c r="JUG477" s="2845"/>
      <c r="JUH477" s="2845"/>
      <c r="JUI477" s="2845"/>
      <c r="JUJ477" s="2845"/>
      <c r="JUK477" s="2845"/>
      <c r="JUL477" s="2845"/>
      <c r="JUM477" s="2845"/>
      <c r="JUN477" s="2845"/>
      <c r="JUO477" s="2845"/>
      <c r="JUP477" s="2845"/>
      <c r="JUQ477" s="2845"/>
      <c r="JUR477" s="2845"/>
      <c r="JUS477" s="2845"/>
      <c r="JUT477" s="2845"/>
      <c r="JUU477" s="2845"/>
      <c r="JUV477" s="2845"/>
      <c r="JUW477" s="2845" t="s">
        <v>1379</v>
      </c>
      <c r="JUX477" s="2845"/>
      <c r="JUY477" s="2845"/>
      <c r="JUZ477" s="2845"/>
      <c r="JVA477" s="2845"/>
      <c r="JVB477" s="2845"/>
      <c r="JVC477" s="2845"/>
      <c r="JVD477" s="2845"/>
      <c r="JVE477" s="2845"/>
      <c r="JVF477" s="2845"/>
      <c r="JVG477" s="2845"/>
      <c r="JVH477" s="2845"/>
      <c r="JVI477" s="2845"/>
      <c r="JVJ477" s="2845"/>
      <c r="JVK477" s="2845"/>
      <c r="JVL477" s="2845"/>
      <c r="JVM477" s="2845"/>
      <c r="JVN477" s="2845"/>
      <c r="JVO477" s="2845"/>
      <c r="JVP477" s="2845"/>
      <c r="JVQ477" s="2845"/>
      <c r="JVR477" s="2845"/>
      <c r="JVS477" s="2845"/>
      <c r="JVT477" s="2845"/>
      <c r="JVU477" s="2845"/>
      <c r="JVV477" s="2845"/>
      <c r="JVW477" s="2845"/>
      <c r="JVX477" s="2845"/>
      <c r="JVY477" s="2845"/>
      <c r="JVZ477" s="2845"/>
      <c r="JWA477" s="2845"/>
      <c r="JWB477" s="2845"/>
      <c r="JWC477" s="2845" t="s">
        <v>1379</v>
      </c>
      <c r="JWD477" s="2845"/>
      <c r="JWE477" s="2845"/>
      <c r="JWF477" s="2845"/>
      <c r="JWG477" s="2845"/>
      <c r="JWH477" s="2845"/>
      <c r="JWI477" s="2845"/>
      <c r="JWJ477" s="2845"/>
      <c r="JWK477" s="2845"/>
      <c r="JWL477" s="2845"/>
      <c r="JWM477" s="2845"/>
      <c r="JWN477" s="2845"/>
      <c r="JWO477" s="2845"/>
      <c r="JWP477" s="2845"/>
      <c r="JWQ477" s="2845"/>
      <c r="JWR477" s="2845"/>
      <c r="JWS477" s="2845"/>
      <c r="JWT477" s="2845"/>
      <c r="JWU477" s="2845"/>
      <c r="JWV477" s="2845"/>
      <c r="JWW477" s="2845"/>
      <c r="JWX477" s="2845"/>
      <c r="JWY477" s="2845"/>
      <c r="JWZ477" s="2845"/>
      <c r="JXA477" s="2845"/>
      <c r="JXB477" s="2845"/>
      <c r="JXC477" s="2845"/>
      <c r="JXD477" s="2845"/>
      <c r="JXE477" s="2845"/>
      <c r="JXF477" s="2845"/>
      <c r="JXG477" s="2845"/>
      <c r="JXH477" s="2845"/>
      <c r="JXI477" s="2845" t="s">
        <v>1379</v>
      </c>
      <c r="JXJ477" s="2845"/>
      <c r="JXK477" s="2845"/>
      <c r="JXL477" s="2845"/>
      <c r="JXM477" s="2845"/>
      <c r="JXN477" s="2845"/>
      <c r="JXO477" s="2845"/>
      <c r="JXP477" s="2845"/>
      <c r="JXQ477" s="2845"/>
      <c r="JXR477" s="2845"/>
      <c r="JXS477" s="2845"/>
      <c r="JXT477" s="2845"/>
      <c r="JXU477" s="2845"/>
      <c r="JXV477" s="2845"/>
      <c r="JXW477" s="2845"/>
      <c r="JXX477" s="2845"/>
      <c r="JXY477" s="2845"/>
      <c r="JXZ477" s="2845"/>
      <c r="JYA477" s="2845"/>
      <c r="JYB477" s="2845"/>
      <c r="JYC477" s="2845"/>
      <c r="JYD477" s="2845"/>
      <c r="JYE477" s="2845"/>
      <c r="JYF477" s="2845"/>
      <c r="JYG477" s="2845"/>
      <c r="JYH477" s="2845"/>
      <c r="JYI477" s="2845"/>
      <c r="JYJ477" s="2845"/>
      <c r="JYK477" s="2845"/>
      <c r="JYL477" s="2845"/>
      <c r="JYM477" s="2845"/>
      <c r="JYN477" s="2845"/>
      <c r="JYO477" s="2845" t="s">
        <v>1379</v>
      </c>
      <c r="JYP477" s="2845"/>
      <c r="JYQ477" s="2845"/>
      <c r="JYR477" s="2845"/>
      <c r="JYS477" s="2845"/>
      <c r="JYT477" s="2845"/>
      <c r="JYU477" s="2845"/>
      <c r="JYV477" s="2845"/>
      <c r="JYW477" s="2845"/>
      <c r="JYX477" s="2845"/>
      <c r="JYY477" s="2845"/>
      <c r="JYZ477" s="2845"/>
      <c r="JZA477" s="2845"/>
      <c r="JZB477" s="2845"/>
      <c r="JZC477" s="2845"/>
      <c r="JZD477" s="2845"/>
      <c r="JZE477" s="2845"/>
      <c r="JZF477" s="2845"/>
      <c r="JZG477" s="2845"/>
      <c r="JZH477" s="2845"/>
      <c r="JZI477" s="2845"/>
      <c r="JZJ477" s="2845"/>
      <c r="JZK477" s="2845"/>
      <c r="JZL477" s="2845"/>
      <c r="JZM477" s="2845"/>
      <c r="JZN477" s="2845"/>
      <c r="JZO477" s="2845"/>
      <c r="JZP477" s="2845"/>
      <c r="JZQ477" s="2845"/>
      <c r="JZR477" s="2845"/>
      <c r="JZS477" s="2845"/>
      <c r="JZT477" s="2845"/>
      <c r="JZU477" s="2845" t="s">
        <v>1379</v>
      </c>
      <c r="JZV477" s="2845"/>
      <c r="JZW477" s="2845"/>
      <c r="JZX477" s="2845"/>
      <c r="JZY477" s="2845"/>
      <c r="JZZ477" s="2845"/>
      <c r="KAA477" s="2845"/>
      <c r="KAB477" s="2845"/>
      <c r="KAC477" s="2845"/>
      <c r="KAD477" s="2845"/>
      <c r="KAE477" s="2845"/>
      <c r="KAF477" s="2845"/>
      <c r="KAG477" s="2845"/>
      <c r="KAH477" s="2845"/>
      <c r="KAI477" s="2845"/>
      <c r="KAJ477" s="2845"/>
      <c r="KAK477" s="2845"/>
      <c r="KAL477" s="2845"/>
      <c r="KAM477" s="2845"/>
      <c r="KAN477" s="2845"/>
      <c r="KAO477" s="2845"/>
      <c r="KAP477" s="2845"/>
      <c r="KAQ477" s="2845"/>
      <c r="KAR477" s="2845"/>
      <c r="KAS477" s="2845"/>
      <c r="KAT477" s="2845"/>
      <c r="KAU477" s="2845"/>
      <c r="KAV477" s="2845"/>
      <c r="KAW477" s="2845"/>
      <c r="KAX477" s="2845"/>
      <c r="KAY477" s="2845"/>
      <c r="KAZ477" s="2845"/>
      <c r="KBA477" s="2845" t="s">
        <v>1379</v>
      </c>
      <c r="KBB477" s="2845"/>
      <c r="KBC477" s="2845"/>
      <c r="KBD477" s="2845"/>
      <c r="KBE477" s="2845"/>
      <c r="KBF477" s="2845"/>
      <c r="KBG477" s="2845"/>
      <c r="KBH477" s="2845"/>
      <c r="KBI477" s="2845"/>
      <c r="KBJ477" s="2845"/>
      <c r="KBK477" s="2845"/>
      <c r="KBL477" s="2845"/>
      <c r="KBM477" s="2845"/>
      <c r="KBN477" s="2845"/>
      <c r="KBO477" s="2845"/>
      <c r="KBP477" s="2845"/>
      <c r="KBQ477" s="2845"/>
      <c r="KBR477" s="2845"/>
      <c r="KBS477" s="2845"/>
      <c r="KBT477" s="2845"/>
      <c r="KBU477" s="2845"/>
      <c r="KBV477" s="2845"/>
      <c r="KBW477" s="2845"/>
      <c r="KBX477" s="2845"/>
      <c r="KBY477" s="2845"/>
      <c r="KBZ477" s="2845"/>
      <c r="KCA477" s="2845"/>
      <c r="KCB477" s="2845"/>
      <c r="KCC477" s="2845"/>
      <c r="KCD477" s="2845"/>
      <c r="KCE477" s="2845"/>
      <c r="KCF477" s="2845"/>
      <c r="KCG477" s="2845" t="s">
        <v>1379</v>
      </c>
      <c r="KCH477" s="2845"/>
      <c r="KCI477" s="2845"/>
      <c r="KCJ477" s="2845"/>
      <c r="KCK477" s="2845"/>
      <c r="KCL477" s="2845"/>
      <c r="KCM477" s="2845"/>
      <c r="KCN477" s="2845"/>
      <c r="KCO477" s="2845"/>
      <c r="KCP477" s="2845"/>
      <c r="KCQ477" s="2845"/>
      <c r="KCR477" s="2845"/>
      <c r="KCS477" s="2845"/>
      <c r="KCT477" s="2845"/>
      <c r="KCU477" s="2845"/>
      <c r="KCV477" s="2845"/>
      <c r="KCW477" s="2845"/>
      <c r="KCX477" s="2845"/>
      <c r="KCY477" s="2845"/>
      <c r="KCZ477" s="2845"/>
      <c r="KDA477" s="2845"/>
      <c r="KDB477" s="2845"/>
      <c r="KDC477" s="2845"/>
      <c r="KDD477" s="2845"/>
      <c r="KDE477" s="2845"/>
      <c r="KDF477" s="2845"/>
      <c r="KDG477" s="2845"/>
      <c r="KDH477" s="2845"/>
      <c r="KDI477" s="2845"/>
      <c r="KDJ477" s="2845"/>
      <c r="KDK477" s="2845"/>
      <c r="KDL477" s="2845"/>
      <c r="KDM477" s="2845" t="s">
        <v>1379</v>
      </c>
      <c r="KDN477" s="2845"/>
      <c r="KDO477" s="2845"/>
      <c r="KDP477" s="2845"/>
      <c r="KDQ477" s="2845"/>
      <c r="KDR477" s="2845"/>
      <c r="KDS477" s="2845"/>
      <c r="KDT477" s="2845"/>
      <c r="KDU477" s="2845"/>
      <c r="KDV477" s="2845"/>
      <c r="KDW477" s="2845"/>
      <c r="KDX477" s="2845"/>
      <c r="KDY477" s="2845"/>
      <c r="KDZ477" s="2845"/>
      <c r="KEA477" s="2845"/>
      <c r="KEB477" s="2845"/>
      <c r="KEC477" s="2845"/>
      <c r="KED477" s="2845"/>
      <c r="KEE477" s="2845"/>
      <c r="KEF477" s="2845"/>
      <c r="KEG477" s="2845"/>
      <c r="KEH477" s="2845"/>
      <c r="KEI477" s="2845"/>
      <c r="KEJ477" s="2845"/>
      <c r="KEK477" s="2845"/>
      <c r="KEL477" s="2845"/>
      <c r="KEM477" s="2845"/>
      <c r="KEN477" s="2845"/>
      <c r="KEO477" s="2845"/>
      <c r="KEP477" s="2845"/>
      <c r="KEQ477" s="2845"/>
      <c r="KER477" s="2845"/>
      <c r="KES477" s="2845" t="s">
        <v>1379</v>
      </c>
      <c r="KET477" s="2845"/>
      <c r="KEU477" s="2845"/>
      <c r="KEV477" s="2845"/>
      <c r="KEW477" s="2845"/>
      <c r="KEX477" s="2845"/>
      <c r="KEY477" s="2845"/>
      <c r="KEZ477" s="2845"/>
      <c r="KFA477" s="2845"/>
      <c r="KFB477" s="2845"/>
      <c r="KFC477" s="2845"/>
      <c r="KFD477" s="2845"/>
      <c r="KFE477" s="2845"/>
      <c r="KFF477" s="2845"/>
      <c r="KFG477" s="2845"/>
      <c r="KFH477" s="2845"/>
      <c r="KFI477" s="2845"/>
      <c r="KFJ477" s="2845"/>
      <c r="KFK477" s="2845"/>
      <c r="KFL477" s="2845"/>
      <c r="KFM477" s="2845"/>
      <c r="KFN477" s="2845"/>
      <c r="KFO477" s="2845"/>
      <c r="KFP477" s="2845"/>
      <c r="KFQ477" s="2845"/>
      <c r="KFR477" s="2845"/>
      <c r="KFS477" s="2845"/>
      <c r="KFT477" s="2845"/>
      <c r="KFU477" s="2845"/>
      <c r="KFV477" s="2845"/>
      <c r="KFW477" s="2845"/>
      <c r="KFX477" s="2845"/>
      <c r="KFY477" s="2845" t="s">
        <v>1379</v>
      </c>
      <c r="KFZ477" s="2845"/>
      <c r="KGA477" s="2845"/>
      <c r="KGB477" s="2845"/>
      <c r="KGC477" s="2845"/>
      <c r="KGD477" s="2845"/>
      <c r="KGE477" s="2845"/>
      <c r="KGF477" s="2845"/>
      <c r="KGG477" s="2845"/>
      <c r="KGH477" s="2845"/>
      <c r="KGI477" s="2845"/>
      <c r="KGJ477" s="2845"/>
      <c r="KGK477" s="2845"/>
      <c r="KGL477" s="2845"/>
      <c r="KGM477" s="2845"/>
      <c r="KGN477" s="2845"/>
      <c r="KGO477" s="2845"/>
      <c r="KGP477" s="2845"/>
      <c r="KGQ477" s="2845"/>
      <c r="KGR477" s="2845"/>
      <c r="KGS477" s="2845"/>
      <c r="KGT477" s="2845"/>
      <c r="KGU477" s="2845"/>
      <c r="KGV477" s="2845"/>
      <c r="KGW477" s="2845"/>
      <c r="KGX477" s="2845"/>
      <c r="KGY477" s="2845"/>
      <c r="KGZ477" s="2845"/>
      <c r="KHA477" s="2845"/>
      <c r="KHB477" s="2845"/>
      <c r="KHC477" s="2845"/>
      <c r="KHD477" s="2845"/>
      <c r="KHE477" s="2845" t="s">
        <v>1379</v>
      </c>
      <c r="KHF477" s="2845"/>
      <c r="KHG477" s="2845"/>
      <c r="KHH477" s="2845"/>
      <c r="KHI477" s="2845"/>
      <c r="KHJ477" s="2845"/>
      <c r="KHK477" s="2845"/>
      <c r="KHL477" s="2845"/>
      <c r="KHM477" s="2845"/>
      <c r="KHN477" s="2845"/>
      <c r="KHO477" s="2845"/>
      <c r="KHP477" s="2845"/>
      <c r="KHQ477" s="2845"/>
      <c r="KHR477" s="2845"/>
      <c r="KHS477" s="2845"/>
      <c r="KHT477" s="2845"/>
      <c r="KHU477" s="2845"/>
      <c r="KHV477" s="2845"/>
      <c r="KHW477" s="2845"/>
      <c r="KHX477" s="2845"/>
      <c r="KHY477" s="2845"/>
      <c r="KHZ477" s="2845"/>
      <c r="KIA477" s="2845"/>
      <c r="KIB477" s="2845"/>
      <c r="KIC477" s="2845"/>
      <c r="KID477" s="2845"/>
      <c r="KIE477" s="2845"/>
      <c r="KIF477" s="2845"/>
      <c r="KIG477" s="2845"/>
      <c r="KIH477" s="2845"/>
      <c r="KII477" s="2845"/>
      <c r="KIJ477" s="2845"/>
      <c r="KIK477" s="2845" t="s">
        <v>1379</v>
      </c>
      <c r="KIL477" s="2845"/>
      <c r="KIM477" s="2845"/>
      <c r="KIN477" s="2845"/>
      <c r="KIO477" s="2845"/>
      <c r="KIP477" s="2845"/>
      <c r="KIQ477" s="2845"/>
      <c r="KIR477" s="2845"/>
      <c r="KIS477" s="2845"/>
      <c r="KIT477" s="2845"/>
      <c r="KIU477" s="2845"/>
      <c r="KIV477" s="2845"/>
      <c r="KIW477" s="2845"/>
      <c r="KIX477" s="2845"/>
      <c r="KIY477" s="2845"/>
      <c r="KIZ477" s="2845"/>
      <c r="KJA477" s="2845"/>
      <c r="KJB477" s="2845"/>
      <c r="KJC477" s="2845"/>
      <c r="KJD477" s="2845"/>
      <c r="KJE477" s="2845"/>
      <c r="KJF477" s="2845"/>
      <c r="KJG477" s="2845"/>
      <c r="KJH477" s="2845"/>
      <c r="KJI477" s="2845"/>
      <c r="KJJ477" s="2845"/>
      <c r="KJK477" s="2845"/>
      <c r="KJL477" s="2845"/>
      <c r="KJM477" s="2845"/>
      <c r="KJN477" s="2845"/>
      <c r="KJO477" s="2845"/>
      <c r="KJP477" s="2845"/>
      <c r="KJQ477" s="2845" t="s">
        <v>1379</v>
      </c>
      <c r="KJR477" s="2845"/>
      <c r="KJS477" s="2845"/>
      <c r="KJT477" s="2845"/>
      <c r="KJU477" s="2845"/>
      <c r="KJV477" s="2845"/>
      <c r="KJW477" s="2845"/>
      <c r="KJX477" s="2845"/>
      <c r="KJY477" s="2845"/>
      <c r="KJZ477" s="2845"/>
      <c r="KKA477" s="2845"/>
      <c r="KKB477" s="2845"/>
      <c r="KKC477" s="2845"/>
      <c r="KKD477" s="2845"/>
      <c r="KKE477" s="2845"/>
      <c r="KKF477" s="2845"/>
      <c r="KKG477" s="2845"/>
      <c r="KKH477" s="2845"/>
      <c r="KKI477" s="2845"/>
      <c r="KKJ477" s="2845"/>
      <c r="KKK477" s="2845"/>
      <c r="KKL477" s="2845"/>
      <c r="KKM477" s="2845"/>
      <c r="KKN477" s="2845"/>
      <c r="KKO477" s="2845"/>
      <c r="KKP477" s="2845"/>
      <c r="KKQ477" s="2845"/>
      <c r="KKR477" s="2845"/>
      <c r="KKS477" s="2845"/>
      <c r="KKT477" s="2845"/>
      <c r="KKU477" s="2845"/>
      <c r="KKV477" s="2845"/>
      <c r="KKW477" s="2845" t="s">
        <v>1379</v>
      </c>
      <c r="KKX477" s="2845"/>
      <c r="KKY477" s="2845"/>
      <c r="KKZ477" s="2845"/>
      <c r="KLA477" s="2845"/>
      <c r="KLB477" s="2845"/>
      <c r="KLC477" s="2845"/>
      <c r="KLD477" s="2845"/>
      <c r="KLE477" s="2845"/>
      <c r="KLF477" s="2845"/>
      <c r="KLG477" s="2845"/>
      <c r="KLH477" s="2845"/>
      <c r="KLI477" s="2845"/>
      <c r="KLJ477" s="2845"/>
      <c r="KLK477" s="2845"/>
      <c r="KLL477" s="2845"/>
      <c r="KLM477" s="2845"/>
      <c r="KLN477" s="2845"/>
      <c r="KLO477" s="2845"/>
      <c r="KLP477" s="2845"/>
      <c r="KLQ477" s="2845"/>
      <c r="KLR477" s="2845"/>
      <c r="KLS477" s="2845"/>
      <c r="KLT477" s="2845"/>
      <c r="KLU477" s="2845"/>
      <c r="KLV477" s="2845"/>
      <c r="KLW477" s="2845"/>
      <c r="KLX477" s="2845"/>
      <c r="KLY477" s="2845"/>
      <c r="KLZ477" s="2845"/>
      <c r="KMA477" s="2845"/>
      <c r="KMB477" s="2845"/>
      <c r="KMC477" s="2845" t="s">
        <v>1379</v>
      </c>
      <c r="KMD477" s="2845"/>
      <c r="KME477" s="2845"/>
      <c r="KMF477" s="2845"/>
      <c r="KMG477" s="2845"/>
      <c r="KMH477" s="2845"/>
      <c r="KMI477" s="2845"/>
      <c r="KMJ477" s="2845"/>
      <c r="KMK477" s="2845"/>
      <c r="KML477" s="2845"/>
      <c r="KMM477" s="2845"/>
      <c r="KMN477" s="2845"/>
      <c r="KMO477" s="2845"/>
      <c r="KMP477" s="2845"/>
      <c r="KMQ477" s="2845"/>
      <c r="KMR477" s="2845"/>
      <c r="KMS477" s="2845"/>
      <c r="KMT477" s="2845"/>
      <c r="KMU477" s="2845"/>
      <c r="KMV477" s="2845"/>
      <c r="KMW477" s="2845"/>
      <c r="KMX477" s="2845"/>
      <c r="KMY477" s="2845"/>
      <c r="KMZ477" s="2845"/>
      <c r="KNA477" s="2845"/>
      <c r="KNB477" s="2845"/>
      <c r="KNC477" s="2845"/>
      <c r="KND477" s="2845"/>
      <c r="KNE477" s="2845"/>
      <c r="KNF477" s="2845"/>
      <c r="KNG477" s="2845"/>
      <c r="KNH477" s="2845"/>
      <c r="KNI477" s="2845" t="s">
        <v>1379</v>
      </c>
      <c r="KNJ477" s="2845"/>
      <c r="KNK477" s="2845"/>
      <c r="KNL477" s="2845"/>
      <c r="KNM477" s="2845"/>
      <c r="KNN477" s="2845"/>
      <c r="KNO477" s="2845"/>
      <c r="KNP477" s="2845"/>
      <c r="KNQ477" s="2845"/>
      <c r="KNR477" s="2845"/>
      <c r="KNS477" s="2845"/>
      <c r="KNT477" s="2845"/>
      <c r="KNU477" s="2845"/>
      <c r="KNV477" s="2845"/>
      <c r="KNW477" s="2845"/>
      <c r="KNX477" s="2845"/>
      <c r="KNY477" s="2845"/>
      <c r="KNZ477" s="2845"/>
      <c r="KOA477" s="2845"/>
      <c r="KOB477" s="2845"/>
      <c r="KOC477" s="2845"/>
      <c r="KOD477" s="2845"/>
      <c r="KOE477" s="2845"/>
      <c r="KOF477" s="2845"/>
      <c r="KOG477" s="2845"/>
      <c r="KOH477" s="2845"/>
      <c r="KOI477" s="2845"/>
      <c r="KOJ477" s="2845"/>
      <c r="KOK477" s="2845"/>
      <c r="KOL477" s="2845"/>
      <c r="KOM477" s="2845"/>
      <c r="KON477" s="2845"/>
      <c r="KOO477" s="2845" t="s">
        <v>1379</v>
      </c>
      <c r="KOP477" s="2845"/>
      <c r="KOQ477" s="2845"/>
      <c r="KOR477" s="2845"/>
      <c r="KOS477" s="2845"/>
      <c r="KOT477" s="2845"/>
      <c r="KOU477" s="2845"/>
      <c r="KOV477" s="2845"/>
      <c r="KOW477" s="2845"/>
      <c r="KOX477" s="2845"/>
      <c r="KOY477" s="2845"/>
      <c r="KOZ477" s="2845"/>
      <c r="KPA477" s="2845"/>
      <c r="KPB477" s="2845"/>
      <c r="KPC477" s="2845"/>
      <c r="KPD477" s="2845"/>
      <c r="KPE477" s="2845"/>
      <c r="KPF477" s="2845"/>
      <c r="KPG477" s="2845"/>
      <c r="KPH477" s="2845"/>
      <c r="KPI477" s="2845"/>
      <c r="KPJ477" s="2845"/>
      <c r="KPK477" s="2845"/>
      <c r="KPL477" s="2845"/>
      <c r="KPM477" s="2845"/>
      <c r="KPN477" s="2845"/>
      <c r="KPO477" s="2845"/>
      <c r="KPP477" s="2845"/>
      <c r="KPQ477" s="2845"/>
      <c r="KPR477" s="2845"/>
      <c r="KPS477" s="2845"/>
      <c r="KPT477" s="2845"/>
      <c r="KPU477" s="2845" t="s">
        <v>1379</v>
      </c>
      <c r="KPV477" s="2845"/>
      <c r="KPW477" s="2845"/>
      <c r="KPX477" s="2845"/>
      <c r="KPY477" s="2845"/>
      <c r="KPZ477" s="2845"/>
      <c r="KQA477" s="2845"/>
      <c r="KQB477" s="2845"/>
      <c r="KQC477" s="2845"/>
      <c r="KQD477" s="2845"/>
      <c r="KQE477" s="2845"/>
      <c r="KQF477" s="2845"/>
      <c r="KQG477" s="2845"/>
      <c r="KQH477" s="2845"/>
      <c r="KQI477" s="2845"/>
      <c r="KQJ477" s="2845"/>
      <c r="KQK477" s="2845"/>
      <c r="KQL477" s="2845"/>
      <c r="KQM477" s="2845"/>
      <c r="KQN477" s="2845"/>
      <c r="KQO477" s="2845"/>
      <c r="KQP477" s="2845"/>
      <c r="KQQ477" s="2845"/>
      <c r="KQR477" s="2845"/>
      <c r="KQS477" s="2845"/>
      <c r="KQT477" s="2845"/>
      <c r="KQU477" s="2845"/>
      <c r="KQV477" s="2845"/>
      <c r="KQW477" s="2845"/>
      <c r="KQX477" s="2845"/>
      <c r="KQY477" s="2845"/>
      <c r="KQZ477" s="2845"/>
      <c r="KRA477" s="2845" t="s">
        <v>1379</v>
      </c>
      <c r="KRB477" s="2845"/>
      <c r="KRC477" s="2845"/>
      <c r="KRD477" s="2845"/>
      <c r="KRE477" s="2845"/>
      <c r="KRF477" s="2845"/>
      <c r="KRG477" s="2845"/>
      <c r="KRH477" s="2845"/>
      <c r="KRI477" s="2845"/>
      <c r="KRJ477" s="2845"/>
      <c r="KRK477" s="2845"/>
      <c r="KRL477" s="2845"/>
      <c r="KRM477" s="2845"/>
      <c r="KRN477" s="2845"/>
      <c r="KRO477" s="2845"/>
      <c r="KRP477" s="2845"/>
      <c r="KRQ477" s="2845"/>
      <c r="KRR477" s="2845"/>
      <c r="KRS477" s="2845"/>
      <c r="KRT477" s="2845"/>
      <c r="KRU477" s="2845"/>
      <c r="KRV477" s="2845"/>
      <c r="KRW477" s="2845"/>
      <c r="KRX477" s="2845"/>
      <c r="KRY477" s="2845"/>
      <c r="KRZ477" s="2845"/>
      <c r="KSA477" s="2845"/>
      <c r="KSB477" s="2845"/>
      <c r="KSC477" s="2845"/>
      <c r="KSD477" s="2845"/>
      <c r="KSE477" s="2845"/>
      <c r="KSF477" s="2845"/>
      <c r="KSG477" s="2845" t="s">
        <v>1379</v>
      </c>
      <c r="KSH477" s="2845"/>
      <c r="KSI477" s="2845"/>
      <c r="KSJ477" s="2845"/>
      <c r="KSK477" s="2845"/>
      <c r="KSL477" s="2845"/>
      <c r="KSM477" s="2845"/>
      <c r="KSN477" s="2845"/>
      <c r="KSO477" s="2845"/>
      <c r="KSP477" s="2845"/>
      <c r="KSQ477" s="2845"/>
      <c r="KSR477" s="2845"/>
      <c r="KSS477" s="2845"/>
      <c r="KST477" s="2845"/>
      <c r="KSU477" s="2845"/>
      <c r="KSV477" s="2845"/>
      <c r="KSW477" s="2845"/>
      <c r="KSX477" s="2845"/>
      <c r="KSY477" s="2845"/>
      <c r="KSZ477" s="2845"/>
      <c r="KTA477" s="2845"/>
      <c r="KTB477" s="2845"/>
      <c r="KTC477" s="2845"/>
      <c r="KTD477" s="2845"/>
      <c r="KTE477" s="2845"/>
      <c r="KTF477" s="2845"/>
      <c r="KTG477" s="2845"/>
      <c r="KTH477" s="2845"/>
      <c r="KTI477" s="2845"/>
      <c r="KTJ477" s="2845"/>
      <c r="KTK477" s="2845"/>
      <c r="KTL477" s="2845"/>
      <c r="KTM477" s="2845" t="s">
        <v>1379</v>
      </c>
      <c r="KTN477" s="2845"/>
      <c r="KTO477" s="2845"/>
      <c r="KTP477" s="2845"/>
      <c r="KTQ477" s="2845"/>
      <c r="KTR477" s="2845"/>
      <c r="KTS477" s="2845"/>
      <c r="KTT477" s="2845"/>
      <c r="KTU477" s="2845"/>
      <c r="KTV477" s="2845"/>
      <c r="KTW477" s="2845"/>
      <c r="KTX477" s="2845"/>
      <c r="KTY477" s="2845"/>
      <c r="KTZ477" s="2845"/>
      <c r="KUA477" s="2845"/>
      <c r="KUB477" s="2845"/>
      <c r="KUC477" s="2845"/>
      <c r="KUD477" s="2845"/>
      <c r="KUE477" s="2845"/>
      <c r="KUF477" s="2845"/>
      <c r="KUG477" s="2845"/>
      <c r="KUH477" s="2845"/>
      <c r="KUI477" s="2845"/>
      <c r="KUJ477" s="2845"/>
      <c r="KUK477" s="2845"/>
      <c r="KUL477" s="2845"/>
      <c r="KUM477" s="2845"/>
      <c r="KUN477" s="2845"/>
      <c r="KUO477" s="2845"/>
      <c r="KUP477" s="2845"/>
      <c r="KUQ477" s="2845"/>
      <c r="KUR477" s="2845"/>
      <c r="KUS477" s="2845" t="s">
        <v>1379</v>
      </c>
      <c r="KUT477" s="2845"/>
      <c r="KUU477" s="2845"/>
      <c r="KUV477" s="2845"/>
      <c r="KUW477" s="2845"/>
      <c r="KUX477" s="2845"/>
      <c r="KUY477" s="2845"/>
      <c r="KUZ477" s="2845"/>
      <c r="KVA477" s="2845"/>
      <c r="KVB477" s="2845"/>
      <c r="KVC477" s="2845"/>
      <c r="KVD477" s="2845"/>
      <c r="KVE477" s="2845"/>
      <c r="KVF477" s="2845"/>
      <c r="KVG477" s="2845"/>
      <c r="KVH477" s="2845"/>
      <c r="KVI477" s="2845"/>
      <c r="KVJ477" s="2845"/>
      <c r="KVK477" s="2845"/>
      <c r="KVL477" s="2845"/>
      <c r="KVM477" s="2845"/>
      <c r="KVN477" s="2845"/>
      <c r="KVO477" s="2845"/>
      <c r="KVP477" s="2845"/>
      <c r="KVQ477" s="2845"/>
      <c r="KVR477" s="2845"/>
      <c r="KVS477" s="2845"/>
      <c r="KVT477" s="2845"/>
      <c r="KVU477" s="2845"/>
      <c r="KVV477" s="2845"/>
      <c r="KVW477" s="2845"/>
      <c r="KVX477" s="2845"/>
      <c r="KVY477" s="2845" t="s">
        <v>1379</v>
      </c>
      <c r="KVZ477" s="2845"/>
      <c r="KWA477" s="2845"/>
      <c r="KWB477" s="2845"/>
      <c r="KWC477" s="2845"/>
      <c r="KWD477" s="2845"/>
      <c r="KWE477" s="2845"/>
      <c r="KWF477" s="2845"/>
      <c r="KWG477" s="2845"/>
      <c r="KWH477" s="2845"/>
      <c r="KWI477" s="2845"/>
      <c r="KWJ477" s="2845"/>
      <c r="KWK477" s="2845"/>
      <c r="KWL477" s="2845"/>
      <c r="KWM477" s="2845"/>
      <c r="KWN477" s="2845"/>
      <c r="KWO477" s="2845"/>
      <c r="KWP477" s="2845"/>
      <c r="KWQ477" s="2845"/>
      <c r="KWR477" s="2845"/>
      <c r="KWS477" s="2845"/>
      <c r="KWT477" s="2845"/>
      <c r="KWU477" s="2845"/>
      <c r="KWV477" s="2845"/>
      <c r="KWW477" s="2845"/>
      <c r="KWX477" s="2845"/>
      <c r="KWY477" s="2845"/>
      <c r="KWZ477" s="2845"/>
      <c r="KXA477" s="2845"/>
      <c r="KXB477" s="2845"/>
      <c r="KXC477" s="2845"/>
      <c r="KXD477" s="2845"/>
      <c r="KXE477" s="2845" t="s">
        <v>1379</v>
      </c>
      <c r="KXF477" s="2845"/>
      <c r="KXG477" s="2845"/>
      <c r="KXH477" s="2845"/>
      <c r="KXI477" s="2845"/>
      <c r="KXJ477" s="2845"/>
      <c r="KXK477" s="2845"/>
      <c r="KXL477" s="2845"/>
      <c r="KXM477" s="2845"/>
      <c r="KXN477" s="2845"/>
      <c r="KXO477" s="2845"/>
      <c r="KXP477" s="2845"/>
      <c r="KXQ477" s="2845"/>
      <c r="KXR477" s="2845"/>
      <c r="KXS477" s="2845"/>
      <c r="KXT477" s="2845"/>
      <c r="KXU477" s="2845"/>
      <c r="KXV477" s="2845"/>
      <c r="KXW477" s="2845"/>
      <c r="KXX477" s="2845"/>
      <c r="KXY477" s="2845"/>
      <c r="KXZ477" s="2845"/>
      <c r="KYA477" s="2845"/>
      <c r="KYB477" s="2845"/>
      <c r="KYC477" s="2845"/>
      <c r="KYD477" s="2845"/>
      <c r="KYE477" s="2845"/>
      <c r="KYF477" s="2845"/>
      <c r="KYG477" s="2845"/>
      <c r="KYH477" s="2845"/>
      <c r="KYI477" s="2845"/>
      <c r="KYJ477" s="2845"/>
      <c r="KYK477" s="2845" t="s">
        <v>1379</v>
      </c>
      <c r="KYL477" s="2845"/>
      <c r="KYM477" s="2845"/>
      <c r="KYN477" s="2845"/>
      <c r="KYO477" s="2845"/>
      <c r="KYP477" s="2845"/>
      <c r="KYQ477" s="2845"/>
      <c r="KYR477" s="2845"/>
      <c r="KYS477" s="2845"/>
      <c r="KYT477" s="2845"/>
      <c r="KYU477" s="2845"/>
      <c r="KYV477" s="2845"/>
      <c r="KYW477" s="2845"/>
      <c r="KYX477" s="2845"/>
      <c r="KYY477" s="2845"/>
      <c r="KYZ477" s="2845"/>
      <c r="KZA477" s="2845"/>
      <c r="KZB477" s="2845"/>
      <c r="KZC477" s="2845"/>
      <c r="KZD477" s="2845"/>
      <c r="KZE477" s="2845"/>
      <c r="KZF477" s="2845"/>
      <c r="KZG477" s="2845"/>
      <c r="KZH477" s="2845"/>
      <c r="KZI477" s="2845"/>
      <c r="KZJ477" s="2845"/>
      <c r="KZK477" s="2845"/>
      <c r="KZL477" s="2845"/>
      <c r="KZM477" s="2845"/>
      <c r="KZN477" s="2845"/>
      <c r="KZO477" s="2845"/>
      <c r="KZP477" s="2845"/>
      <c r="KZQ477" s="2845" t="s">
        <v>1379</v>
      </c>
      <c r="KZR477" s="2845"/>
      <c r="KZS477" s="2845"/>
      <c r="KZT477" s="2845"/>
      <c r="KZU477" s="2845"/>
      <c r="KZV477" s="2845"/>
      <c r="KZW477" s="2845"/>
      <c r="KZX477" s="2845"/>
      <c r="KZY477" s="2845"/>
      <c r="KZZ477" s="2845"/>
      <c r="LAA477" s="2845"/>
      <c r="LAB477" s="2845"/>
      <c r="LAC477" s="2845"/>
      <c r="LAD477" s="2845"/>
      <c r="LAE477" s="2845"/>
      <c r="LAF477" s="2845"/>
      <c r="LAG477" s="2845"/>
      <c r="LAH477" s="2845"/>
      <c r="LAI477" s="2845"/>
      <c r="LAJ477" s="2845"/>
      <c r="LAK477" s="2845"/>
      <c r="LAL477" s="2845"/>
      <c r="LAM477" s="2845"/>
      <c r="LAN477" s="2845"/>
      <c r="LAO477" s="2845"/>
      <c r="LAP477" s="2845"/>
      <c r="LAQ477" s="2845"/>
      <c r="LAR477" s="2845"/>
      <c r="LAS477" s="2845"/>
      <c r="LAT477" s="2845"/>
      <c r="LAU477" s="2845"/>
      <c r="LAV477" s="2845"/>
      <c r="LAW477" s="2845" t="s">
        <v>1379</v>
      </c>
      <c r="LAX477" s="2845"/>
      <c r="LAY477" s="2845"/>
      <c r="LAZ477" s="2845"/>
      <c r="LBA477" s="2845"/>
      <c r="LBB477" s="2845"/>
      <c r="LBC477" s="2845"/>
      <c r="LBD477" s="2845"/>
      <c r="LBE477" s="2845"/>
      <c r="LBF477" s="2845"/>
      <c r="LBG477" s="2845"/>
      <c r="LBH477" s="2845"/>
      <c r="LBI477" s="2845"/>
      <c r="LBJ477" s="2845"/>
      <c r="LBK477" s="2845"/>
      <c r="LBL477" s="2845"/>
      <c r="LBM477" s="2845"/>
      <c r="LBN477" s="2845"/>
      <c r="LBO477" s="2845"/>
      <c r="LBP477" s="2845"/>
      <c r="LBQ477" s="2845"/>
      <c r="LBR477" s="2845"/>
      <c r="LBS477" s="2845"/>
      <c r="LBT477" s="2845"/>
      <c r="LBU477" s="2845"/>
      <c r="LBV477" s="2845"/>
      <c r="LBW477" s="2845"/>
      <c r="LBX477" s="2845"/>
      <c r="LBY477" s="2845"/>
      <c r="LBZ477" s="2845"/>
      <c r="LCA477" s="2845"/>
      <c r="LCB477" s="2845"/>
      <c r="LCC477" s="2845" t="s">
        <v>1379</v>
      </c>
      <c r="LCD477" s="2845"/>
      <c r="LCE477" s="2845"/>
      <c r="LCF477" s="2845"/>
      <c r="LCG477" s="2845"/>
      <c r="LCH477" s="2845"/>
      <c r="LCI477" s="2845"/>
      <c r="LCJ477" s="2845"/>
      <c r="LCK477" s="2845"/>
      <c r="LCL477" s="2845"/>
      <c r="LCM477" s="2845"/>
      <c r="LCN477" s="2845"/>
      <c r="LCO477" s="2845"/>
      <c r="LCP477" s="2845"/>
      <c r="LCQ477" s="2845"/>
      <c r="LCR477" s="2845"/>
      <c r="LCS477" s="2845"/>
      <c r="LCT477" s="2845"/>
      <c r="LCU477" s="2845"/>
      <c r="LCV477" s="2845"/>
      <c r="LCW477" s="2845"/>
      <c r="LCX477" s="2845"/>
      <c r="LCY477" s="2845"/>
      <c r="LCZ477" s="2845"/>
      <c r="LDA477" s="2845"/>
      <c r="LDB477" s="2845"/>
      <c r="LDC477" s="2845"/>
      <c r="LDD477" s="2845"/>
      <c r="LDE477" s="2845"/>
      <c r="LDF477" s="2845"/>
      <c r="LDG477" s="2845"/>
      <c r="LDH477" s="2845"/>
      <c r="LDI477" s="2845" t="s">
        <v>1379</v>
      </c>
      <c r="LDJ477" s="2845"/>
      <c r="LDK477" s="2845"/>
      <c r="LDL477" s="2845"/>
      <c r="LDM477" s="2845"/>
      <c r="LDN477" s="2845"/>
      <c r="LDO477" s="2845"/>
      <c r="LDP477" s="2845"/>
      <c r="LDQ477" s="2845"/>
      <c r="LDR477" s="2845"/>
      <c r="LDS477" s="2845"/>
      <c r="LDT477" s="2845"/>
      <c r="LDU477" s="2845"/>
      <c r="LDV477" s="2845"/>
      <c r="LDW477" s="2845"/>
      <c r="LDX477" s="2845"/>
      <c r="LDY477" s="2845"/>
      <c r="LDZ477" s="2845"/>
      <c r="LEA477" s="2845"/>
      <c r="LEB477" s="2845"/>
      <c r="LEC477" s="2845"/>
      <c r="LED477" s="2845"/>
      <c r="LEE477" s="2845"/>
      <c r="LEF477" s="2845"/>
      <c r="LEG477" s="2845"/>
      <c r="LEH477" s="2845"/>
      <c r="LEI477" s="2845"/>
      <c r="LEJ477" s="2845"/>
      <c r="LEK477" s="2845"/>
      <c r="LEL477" s="2845"/>
      <c r="LEM477" s="2845"/>
      <c r="LEN477" s="2845"/>
      <c r="LEO477" s="2845" t="s">
        <v>1379</v>
      </c>
      <c r="LEP477" s="2845"/>
      <c r="LEQ477" s="2845"/>
      <c r="LER477" s="2845"/>
      <c r="LES477" s="2845"/>
      <c r="LET477" s="2845"/>
      <c r="LEU477" s="2845"/>
      <c r="LEV477" s="2845"/>
      <c r="LEW477" s="2845"/>
      <c r="LEX477" s="2845"/>
      <c r="LEY477" s="2845"/>
      <c r="LEZ477" s="2845"/>
      <c r="LFA477" s="2845"/>
      <c r="LFB477" s="2845"/>
      <c r="LFC477" s="2845"/>
      <c r="LFD477" s="2845"/>
      <c r="LFE477" s="2845"/>
      <c r="LFF477" s="2845"/>
      <c r="LFG477" s="2845"/>
      <c r="LFH477" s="2845"/>
      <c r="LFI477" s="2845"/>
      <c r="LFJ477" s="2845"/>
      <c r="LFK477" s="2845"/>
      <c r="LFL477" s="2845"/>
      <c r="LFM477" s="2845"/>
      <c r="LFN477" s="2845"/>
      <c r="LFO477" s="2845"/>
      <c r="LFP477" s="2845"/>
      <c r="LFQ477" s="2845"/>
      <c r="LFR477" s="2845"/>
      <c r="LFS477" s="2845"/>
      <c r="LFT477" s="2845"/>
      <c r="LFU477" s="2845" t="s">
        <v>1379</v>
      </c>
      <c r="LFV477" s="2845"/>
      <c r="LFW477" s="2845"/>
      <c r="LFX477" s="2845"/>
      <c r="LFY477" s="2845"/>
      <c r="LFZ477" s="2845"/>
      <c r="LGA477" s="2845"/>
      <c r="LGB477" s="2845"/>
      <c r="LGC477" s="2845"/>
      <c r="LGD477" s="2845"/>
      <c r="LGE477" s="2845"/>
      <c r="LGF477" s="2845"/>
      <c r="LGG477" s="2845"/>
      <c r="LGH477" s="2845"/>
      <c r="LGI477" s="2845"/>
      <c r="LGJ477" s="2845"/>
      <c r="LGK477" s="2845"/>
      <c r="LGL477" s="2845"/>
      <c r="LGM477" s="2845"/>
      <c r="LGN477" s="2845"/>
      <c r="LGO477" s="2845"/>
      <c r="LGP477" s="2845"/>
      <c r="LGQ477" s="2845"/>
      <c r="LGR477" s="2845"/>
      <c r="LGS477" s="2845"/>
      <c r="LGT477" s="2845"/>
      <c r="LGU477" s="2845"/>
      <c r="LGV477" s="2845"/>
      <c r="LGW477" s="2845"/>
      <c r="LGX477" s="2845"/>
      <c r="LGY477" s="2845"/>
      <c r="LGZ477" s="2845"/>
      <c r="LHA477" s="2845" t="s">
        <v>1379</v>
      </c>
      <c r="LHB477" s="2845"/>
      <c r="LHC477" s="2845"/>
      <c r="LHD477" s="2845"/>
      <c r="LHE477" s="2845"/>
      <c r="LHF477" s="2845"/>
      <c r="LHG477" s="2845"/>
      <c r="LHH477" s="2845"/>
      <c r="LHI477" s="2845"/>
      <c r="LHJ477" s="2845"/>
      <c r="LHK477" s="2845"/>
      <c r="LHL477" s="2845"/>
      <c r="LHM477" s="2845"/>
      <c r="LHN477" s="2845"/>
      <c r="LHO477" s="2845"/>
      <c r="LHP477" s="2845"/>
      <c r="LHQ477" s="2845"/>
      <c r="LHR477" s="2845"/>
      <c r="LHS477" s="2845"/>
      <c r="LHT477" s="2845"/>
      <c r="LHU477" s="2845"/>
      <c r="LHV477" s="2845"/>
      <c r="LHW477" s="2845"/>
      <c r="LHX477" s="2845"/>
      <c r="LHY477" s="2845"/>
      <c r="LHZ477" s="2845"/>
      <c r="LIA477" s="2845"/>
      <c r="LIB477" s="2845"/>
      <c r="LIC477" s="2845"/>
      <c r="LID477" s="2845"/>
      <c r="LIE477" s="2845"/>
      <c r="LIF477" s="2845"/>
      <c r="LIG477" s="2845" t="s">
        <v>1379</v>
      </c>
      <c r="LIH477" s="2845"/>
      <c r="LII477" s="2845"/>
      <c r="LIJ477" s="2845"/>
      <c r="LIK477" s="2845"/>
      <c r="LIL477" s="2845"/>
      <c r="LIM477" s="2845"/>
      <c r="LIN477" s="2845"/>
      <c r="LIO477" s="2845"/>
      <c r="LIP477" s="2845"/>
      <c r="LIQ477" s="2845"/>
      <c r="LIR477" s="2845"/>
      <c r="LIS477" s="2845"/>
      <c r="LIT477" s="2845"/>
      <c r="LIU477" s="2845"/>
      <c r="LIV477" s="2845"/>
      <c r="LIW477" s="2845"/>
      <c r="LIX477" s="2845"/>
      <c r="LIY477" s="2845"/>
      <c r="LIZ477" s="2845"/>
      <c r="LJA477" s="2845"/>
      <c r="LJB477" s="2845"/>
      <c r="LJC477" s="2845"/>
      <c r="LJD477" s="2845"/>
      <c r="LJE477" s="2845"/>
      <c r="LJF477" s="2845"/>
      <c r="LJG477" s="2845"/>
      <c r="LJH477" s="2845"/>
      <c r="LJI477" s="2845"/>
      <c r="LJJ477" s="2845"/>
      <c r="LJK477" s="2845"/>
      <c r="LJL477" s="2845"/>
      <c r="LJM477" s="2845" t="s">
        <v>1379</v>
      </c>
      <c r="LJN477" s="2845"/>
      <c r="LJO477" s="2845"/>
      <c r="LJP477" s="2845"/>
      <c r="LJQ477" s="2845"/>
      <c r="LJR477" s="2845"/>
      <c r="LJS477" s="2845"/>
      <c r="LJT477" s="2845"/>
      <c r="LJU477" s="2845"/>
      <c r="LJV477" s="2845"/>
      <c r="LJW477" s="2845"/>
      <c r="LJX477" s="2845"/>
      <c r="LJY477" s="2845"/>
      <c r="LJZ477" s="2845"/>
      <c r="LKA477" s="2845"/>
      <c r="LKB477" s="2845"/>
      <c r="LKC477" s="2845"/>
      <c r="LKD477" s="2845"/>
      <c r="LKE477" s="2845"/>
      <c r="LKF477" s="2845"/>
      <c r="LKG477" s="2845"/>
      <c r="LKH477" s="2845"/>
      <c r="LKI477" s="2845"/>
      <c r="LKJ477" s="2845"/>
      <c r="LKK477" s="2845"/>
      <c r="LKL477" s="2845"/>
      <c r="LKM477" s="2845"/>
      <c r="LKN477" s="2845"/>
      <c r="LKO477" s="2845"/>
      <c r="LKP477" s="2845"/>
      <c r="LKQ477" s="2845"/>
      <c r="LKR477" s="2845"/>
      <c r="LKS477" s="2845" t="s">
        <v>1379</v>
      </c>
      <c r="LKT477" s="2845"/>
      <c r="LKU477" s="2845"/>
      <c r="LKV477" s="2845"/>
      <c r="LKW477" s="2845"/>
      <c r="LKX477" s="2845"/>
      <c r="LKY477" s="2845"/>
      <c r="LKZ477" s="2845"/>
      <c r="LLA477" s="2845"/>
      <c r="LLB477" s="2845"/>
      <c r="LLC477" s="2845"/>
      <c r="LLD477" s="2845"/>
      <c r="LLE477" s="2845"/>
      <c r="LLF477" s="2845"/>
      <c r="LLG477" s="2845"/>
      <c r="LLH477" s="2845"/>
      <c r="LLI477" s="2845"/>
      <c r="LLJ477" s="2845"/>
      <c r="LLK477" s="2845"/>
      <c r="LLL477" s="2845"/>
      <c r="LLM477" s="2845"/>
      <c r="LLN477" s="2845"/>
      <c r="LLO477" s="2845"/>
      <c r="LLP477" s="2845"/>
      <c r="LLQ477" s="2845"/>
      <c r="LLR477" s="2845"/>
      <c r="LLS477" s="2845"/>
      <c r="LLT477" s="2845"/>
      <c r="LLU477" s="2845"/>
      <c r="LLV477" s="2845"/>
      <c r="LLW477" s="2845"/>
      <c r="LLX477" s="2845"/>
      <c r="LLY477" s="2845" t="s">
        <v>1379</v>
      </c>
      <c r="LLZ477" s="2845"/>
      <c r="LMA477" s="2845"/>
      <c r="LMB477" s="2845"/>
      <c r="LMC477" s="2845"/>
      <c r="LMD477" s="2845"/>
      <c r="LME477" s="2845"/>
      <c r="LMF477" s="2845"/>
      <c r="LMG477" s="2845"/>
      <c r="LMH477" s="2845"/>
      <c r="LMI477" s="2845"/>
      <c r="LMJ477" s="2845"/>
      <c r="LMK477" s="2845"/>
      <c r="LML477" s="2845"/>
      <c r="LMM477" s="2845"/>
      <c r="LMN477" s="2845"/>
      <c r="LMO477" s="2845"/>
      <c r="LMP477" s="2845"/>
      <c r="LMQ477" s="2845"/>
      <c r="LMR477" s="2845"/>
      <c r="LMS477" s="2845"/>
      <c r="LMT477" s="2845"/>
      <c r="LMU477" s="2845"/>
      <c r="LMV477" s="2845"/>
      <c r="LMW477" s="2845"/>
      <c r="LMX477" s="2845"/>
      <c r="LMY477" s="2845"/>
      <c r="LMZ477" s="2845"/>
      <c r="LNA477" s="2845"/>
      <c r="LNB477" s="2845"/>
      <c r="LNC477" s="2845"/>
      <c r="LND477" s="2845"/>
      <c r="LNE477" s="2845" t="s">
        <v>1379</v>
      </c>
      <c r="LNF477" s="2845"/>
      <c r="LNG477" s="2845"/>
      <c r="LNH477" s="2845"/>
      <c r="LNI477" s="2845"/>
      <c r="LNJ477" s="2845"/>
      <c r="LNK477" s="2845"/>
      <c r="LNL477" s="2845"/>
      <c r="LNM477" s="2845"/>
      <c r="LNN477" s="2845"/>
      <c r="LNO477" s="2845"/>
      <c r="LNP477" s="2845"/>
      <c r="LNQ477" s="2845"/>
      <c r="LNR477" s="2845"/>
      <c r="LNS477" s="2845"/>
      <c r="LNT477" s="2845"/>
      <c r="LNU477" s="2845"/>
      <c r="LNV477" s="2845"/>
      <c r="LNW477" s="2845"/>
      <c r="LNX477" s="2845"/>
      <c r="LNY477" s="2845"/>
      <c r="LNZ477" s="2845"/>
      <c r="LOA477" s="2845"/>
      <c r="LOB477" s="2845"/>
      <c r="LOC477" s="2845"/>
      <c r="LOD477" s="2845"/>
      <c r="LOE477" s="2845"/>
      <c r="LOF477" s="2845"/>
      <c r="LOG477" s="2845"/>
      <c r="LOH477" s="2845"/>
      <c r="LOI477" s="2845"/>
      <c r="LOJ477" s="2845"/>
      <c r="LOK477" s="2845" t="s">
        <v>1379</v>
      </c>
      <c r="LOL477" s="2845"/>
      <c r="LOM477" s="2845"/>
      <c r="LON477" s="2845"/>
      <c r="LOO477" s="2845"/>
      <c r="LOP477" s="2845"/>
      <c r="LOQ477" s="2845"/>
      <c r="LOR477" s="2845"/>
      <c r="LOS477" s="2845"/>
      <c r="LOT477" s="2845"/>
      <c r="LOU477" s="2845"/>
      <c r="LOV477" s="2845"/>
      <c r="LOW477" s="2845"/>
      <c r="LOX477" s="2845"/>
      <c r="LOY477" s="2845"/>
      <c r="LOZ477" s="2845"/>
      <c r="LPA477" s="2845"/>
      <c r="LPB477" s="2845"/>
      <c r="LPC477" s="2845"/>
      <c r="LPD477" s="2845"/>
      <c r="LPE477" s="2845"/>
      <c r="LPF477" s="2845"/>
      <c r="LPG477" s="2845"/>
      <c r="LPH477" s="2845"/>
      <c r="LPI477" s="2845"/>
      <c r="LPJ477" s="2845"/>
      <c r="LPK477" s="2845"/>
      <c r="LPL477" s="2845"/>
      <c r="LPM477" s="2845"/>
      <c r="LPN477" s="2845"/>
      <c r="LPO477" s="2845"/>
      <c r="LPP477" s="2845"/>
      <c r="LPQ477" s="2845" t="s">
        <v>1379</v>
      </c>
      <c r="LPR477" s="2845"/>
      <c r="LPS477" s="2845"/>
      <c r="LPT477" s="2845"/>
      <c r="LPU477" s="2845"/>
      <c r="LPV477" s="2845"/>
      <c r="LPW477" s="2845"/>
      <c r="LPX477" s="2845"/>
      <c r="LPY477" s="2845"/>
      <c r="LPZ477" s="2845"/>
      <c r="LQA477" s="2845"/>
      <c r="LQB477" s="2845"/>
      <c r="LQC477" s="2845"/>
      <c r="LQD477" s="2845"/>
      <c r="LQE477" s="2845"/>
      <c r="LQF477" s="2845"/>
      <c r="LQG477" s="2845"/>
      <c r="LQH477" s="2845"/>
      <c r="LQI477" s="2845"/>
      <c r="LQJ477" s="2845"/>
      <c r="LQK477" s="2845"/>
      <c r="LQL477" s="2845"/>
      <c r="LQM477" s="2845"/>
      <c r="LQN477" s="2845"/>
      <c r="LQO477" s="2845"/>
      <c r="LQP477" s="2845"/>
      <c r="LQQ477" s="2845"/>
      <c r="LQR477" s="2845"/>
      <c r="LQS477" s="2845"/>
      <c r="LQT477" s="2845"/>
      <c r="LQU477" s="2845"/>
      <c r="LQV477" s="2845"/>
      <c r="LQW477" s="2845" t="s">
        <v>1379</v>
      </c>
      <c r="LQX477" s="2845"/>
      <c r="LQY477" s="2845"/>
      <c r="LQZ477" s="2845"/>
      <c r="LRA477" s="2845"/>
      <c r="LRB477" s="2845"/>
      <c r="LRC477" s="2845"/>
      <c r="LRD477" s="2845"/>
      <c r="LRE477" s="2845"/>
      <c r="LRF477" s="2845"/>
      <c r="LRG477" s="2845"/>
      <c r="LRH477" s="2845"/>
      <c r="LRI477" s="2845"/>
      <c r="LRJ477" s="2845"/>
      <c r="LRK477" s="2845"/>
      <c r="LRL477" s="2845"/>
      <c r="LRM477" s="2845"/>
      <c r="LRN477" s="2845"/>
      <c r="LRO477" s="2845"/>
      <c r="LRP477" s="2845"/>
      <c r="LRQ477" s="2845"/>
      <c r="LRR477" s="2845"/>
      <c r="LRS477" s="2845"/>
      <c r="LRT477" s="2845"/>
      <c r="LRU477" s="2845"/>
      <c r="LRV477" s="2845"/>
      <c r="LRW477" s="2845"/>
      <c r="LRX477" s="2845"/>
      <c r="LRY477" s="2845"/>
      <c r="LRZ477" s="2845"/>
      <c r="LSA477" s="2845"/>
      <c r="LSB477" s="2845"/>
      <c r="LSC477" s="2845" t="s">
        <v>1379</v>
      </c>
      <c r="LSD477" s="2845"/>
      <c r="LSE477" s="2845"/>
      <c r="LSF477" s="2845"/>
      <c r="LSG477" s="2845"/>
      <c r="LSH477" s="2845"/>
      <c r="LSI477" s="2845"/>
      <c r="LSJ477" s="2845"/>
      <c r="LSK477" s="2845"/>
      <c r="LSL477" s="2845"/>
      <c r="LSM477" s="2845"/>
      <c r="LSN477" s="2845"/>
      <c r="LSO477" s="2845"/>
      <c r="LSP477" s="2845"/>
      <c r="LSQ477" s="2845"/>
      <c r="LSR477" s="2845"/>
      <c r="LSS477" s="2845"/>
      <c r="LST477" s="2845"/>
      <c r="LSU477" s="2845"/>
      <c r="LSV477" s="2845"/>
      <c r="LSW477" s="2845"/>
      <c r="LSX477" s="2845"/>
      <c r="LSY477" s="2845"/>
      <c r="LSZ477" s="2845"/>
      <c r="LTA477" s="2845"/>
      <c r="LTB477" s="2845"/>
      <c r="LTC477" s="2845"/>
      <c r="LTD477" s="2845"/>
      <c r="LTE477" s="2845"/>
      <c r="LTF477" s="2845"/>
      <c r="LTG477" s="2845"/>
      <c r="LTH477" s="2845"/>
      <c r="LTI477" s="2845" t="s">
        <v>1379</v>
      </c>
      <c r="LTJ477" s="2845"/>
      <c r="LTK477" s="2845"/>
      <c r="LTL477" s="2845"/>
      <c r="LTM477" s="2845"/>
      <c r="LTN477" s="2845"/>
      <c r="LTO477" s="2845"/>
      <c r="LTP477" s="2845"/>
      <c r="LTQ477" s="2845"/>
      <c r="LTR477" s="2845"/>
      <c r="LTS477" s="2845"/>
      <c r="LTT477" s="2845"/>
      <c r="LTU477" s="2845"/>
      <c r="LTV477" s="2845"/>
      <c r="LTW477" s="2845"/>
      <c r="LTX477" s="2845"/>
      <c r="LTY477" s="2845"/>
      <c r="LTZ477" s="2845"/>
      <c r="LUA477" s="2845"/>
      <c r="LUB477" s="2845"/>
      <c r="LUC477" s="2845"/>
      <c r="LUD477" s="2845"/>
      <c r="LUE477" s="2845"/>
      <c r="LUF477" s="2845"/>
      <c r="LUG477" s="2845"/>
      <c r="LUH477" s="2845"/>
      <c r="LUI477" s="2845"/>
      <c r="LUJ477" s="2845"/>
      <c r="LUK477" s="2845"/>
      <c r="LUL477" s="2845"/>
      <c r="LUM477" s="2845"/>
      <c r="LUN477" s="2845"/>
      <c r="LUO477" s="2845" t="s">
        <v>1379</v>
      </c>
      <c r="LUP477" s="2845"/>
      <c r="LUQ477" s="2845"/>
      <c r="LUR477" s="2845"/>
      <c r="LUS477" s="2845"/>
      <c r="LUT477" s="2845"/>
      <c r="LUU477" s="2845"/>
      <c r="LUV477" s="2845"/>
      <c r="LUW477" s="2845"/>
      <c r="LUX477" s="2845"/>
      <c r="LUY477" s="2845"/>
      <c r="LUZ477" s="2845"/>
      <c r="LVA477" s="2845"/>
      <c r="LVB477" s="2845"/>
      <c r="LVC477" s="2845"/>
      <c r="LVD477" s="2845"/>
      <c r="LVE477" s="2845"/>
      <c r="LVF477" s="2845"/>
      <c r="LVG477" s="2845"/>
      <c r="LVH477" s="2845"/>
      <c r="LVI477" s="2845"/>
      <c r="LVJ477" s="2845"/>
      <c r="LVK477" s="2845"/>
      <c r="LVL477" s="2845"/>
      <c r="LVM477" s="2845"/>
      <c r="LVN477" s="2845"/>
      <c r="LVO477" s="2845"/>
      <c r="LVP477" s="2845"/>
      <c r="LVQ477" s="2845"/>
      <c r="LVR477" s="2845"/>
      <c r="LVS477" s="2845"/>
      <c r="LVT477" s="2845"/>
      <c r="LVU477" s="2845" t="s">
        <v>1379</v>
      </c>
      <c r="LVV477" s="2845"/>
      <c r="LVW477" s="2845"/>
      <c r="LVX477" s="2845"/>
      <c r="LVY477" s="2845"/>
      <c r="LVZ477" s="2845"/>
      <c r="LWA477" s="2845"/>
      <c r="LWB477" s="2845"/>
      <c r="LWC477" s="2845"/>
      <c r="LWD477" s="2845"/>
      <c r="LWE477" s="2845"/>
      <c r="LWF477" s="2845"/>
      <c r="LWG477" s="2845"/>
      <c r="LWH477" s="2845"/>
      <c r="LWI477" s="2845"/>
      <c r="LWJ477" s="2845"/>
      <c r="LWK477" s="2845"/>
      <c r="LWL477" s="2845"/>
      <c r="LWM477" s="2845"/>
      <c r="LWN477" s="2845"/>
      <c r="LWO477" s="2845"/>
      <c r="LWP477" s="2845"/>
      <c r="LWQ477" s="2845"/>
      <c r="LWR477" s="2845"/>
      <c r="LWS477" s="2845"/>
      <c r="LWT477" s="2845"/>
      <c r="LWU477" s="2845"/>
      <c r="LWV477" s="2845"/>
      <c r="LWW477" s="2845"/>
      <c r="LWX477" s="2845"/>
      <c r="LWY477" s="2845"/>
      <c r="LWZ477" s="2845"/>
      <c r="LXA477" s="2845" t="s">
        <v>1379</v>
      </c>
      <c r="LXB477" s="2845"/>
      <c r="LXC477" s="2845"/>
      <c r="LXD477" s="2845"/>
      <c r="LXE477" s="2845"/>
      <c r="LXF477" s="2845"/>
      <c r="LXG477" s="2845"/>
      <c r="LXH477" s="2845"/>
      <c r="LXI477" s="2845"/>
      <c r="LXJ477" s="2845"/>
      <c r="LXK477" s="2845"/>
      <c r="LXL477" s="2845"/>
      <c r="LXM477" s="2845"/>
      <c r="LXN477" s="2845"/>
      <c r="LXO477" s="2845"/>
      <c r="LXP477" s="2845"/>
      <c r="LXQ477" s="2845"/>
      <c r="LXR477" s="2845"/>
      <c r="LXS477" s="2845"/>
      <c r="LXT477" s="2845"/>
      <c r="LXU477" s="2845"/>
      <c r="LXV477" s="2845"/>
      <c r="LXW477" s="2845"/>
      <c r="LXX477" s="2845"/>
      <c r="LXY477" s="2845"/>
      <c r="LXZ477" s="2845"/>
      <c r="LYA477" s="2845"/>
      <c r="LYB477" s="2845"/>
      <c r="LYC477" s="2845"/>
      <c r="LYD477" s="2845"/>
      <c r="LYE477" s="2845"/>
      <c r="LYF477" s="2845"/>
      <c r="LYG477" s="2845" t="s">
        <v>1379</v>
      </c>
      <c r="LYH477" s="2845"/>
      <c r="LYI477" s="2845"/>
      <c r="LYJ477" s="2845"/>
      <c r="LYK477" s="2845"/>
      <c r="LYL477" s="2845"/>
      <c r="LYM477" s="2845"/>
      <c r="LYN477" s="2845"/>
      <c r="LYO477" s="2845"/>
      <c r="LYP477" s="2845"/>
      <c r="LYQ477" s="2845"/>
      <c r="LYR477" s="2845"/>
      <c r="LYS477" s="2845"/>
      <c r="LYT477" s="2845"/>
      <c r="LYU477" s="2845"/>
      <c r="LYV477" s="2845"/>
      <c r="LYW477" s="2845"/>
      <c r="LYX477" s="2845"/>
      <c r="LYY477" s="2845"/>
      <c r="LYZ477" s="2845"/>
      <c r="LZA477" s="2845"/>
      <c r="LZB477" s="2845"/>
      <c r="LZC477" s="2845"/>
      <c r="LZD477" s="2845"/>
      <c r="LZE477" s="2845"/>
      <c r="LZF477" s="2845"/>
      <c r="LZG477" s="2845"/>
      <c r="LZH477" s="2845"/>
      <c r="LZI477" s="2845"/>
      <c r="LZJ477" s="2845"/>
      <c r="LZK477" s="2845"/>
      <c r="LZL477" s="2845"/>
      <c r="LZM477" s="2845" t="s">
        <v>1379</v>
      </c>
      <c r="LZN477" s="2845"/>
      <c r="LZO477" s="2845"/>
      <c r="LZP477" s="2845"/>
      <c r="LZQ477" s="2845"/>
      <c r="LZR477" s="2845"/>
      <c r="LZS477" s="2845"/>
      <c r="LZT477" s="2845"/>
      <c r="LZU477" s="2845"/>
      <c r="LZV477" s="2845"/>
      <c r="LZW477" s="2845"/>
      <c r="LZX477" s="2845"/>
      <c r="LZY477" s="2845"/>
      <c r="LZZ477" s="2845"/>
      <c r="MAA477" s="2845"/>
      <c r="MAB477" s="2845"/>
      <c r="MAC477" s="2845"/>
      <c r="MAD477" s="2845"/>
      <c r="MAE477" s="2845"/>
      <c r="MAF477" s="2845"/>
      <c r="MAG477" s="2845"/>
      <c r="MAH477" s="2845"/>
      <c r="MAI477" s="2845"/>
      <c r="MAJ477" s="2845"/>
      <c r="MAK477" s="2845"/>
      <c r="MAL477" s="2845"/>
      <c r="MAM477" s="2845"/>
      <c r="MAN477" s="2845"/>
      <c r="MAO477" s="2845"/>
      <c r="MAP477" s="2845"/>
      <c r="MAQ477" s="2845"/>
      <c r="MAR477" s="2845"/>
      <c r="MAS477" s="2845" t="s">
        <v>1379</v>
      </c>
      <c r="MAT477" s="2845"/>
      <c r="MAU477" s="2845"/>
      <c r="MAV477" s="2845"/>
      <c r="MAW477" s="2845"/>
      <c r="MAX477" s="2845"/>
      <c r="MAY477" s="2845"/>
      <c r="MAZ477" s="2845"/>
      <c r="MBA477" s="2845"/>
      <c r="MBB477" s="2845"/>
      <c r="MBC477" s="2845"/>
      <c r="MBD477" s="2845"/>
      <c r="MBE477" s="2845"/>
      <c r="MBF477" s="2845"/>
      <c r="MBG477" s="2845"/>
      <c r="MBH477" s="2845"/>
      <c r="MBI477" s="2845"/>
      <c r="MBJ477" s="2845"/>
      <c r="MBK477" s="2845"/>
      <c r="MBL477" s="2845"/>
      <c r="MBM477" s="2845"/>
      <c r="MBN477" s="2845"/>
      <c r="MBO477" s="2845"/>
      <c r="MBP477" s="2845"/>
      <c r="MBQ477" s="2845"/>
      <c r="MBR477" s="2845"/>
      <c r="MBS477" s="2845"/>
      <c r="MBT477" s="2845"/>
      <c r="MBU477" s="2845"/>
      <c r="MBV477" s="2845"/>
      <c r="MBW477" s="2845"/>
      <c r="MBX477" s="2845"/>
      <c r="MBY477" s="2845" t="s">
        <v>1379</v>
      </c>
      <c r="MBZ477" s="2845"/>
      <c r="MCA477" s="2845"/>
      <c r="MCB477" s="2845"/>
      <c r="MCC477" s="2845"/>
      <c r="MCD477" s="2845"/>
      <c r="MCE477" s="2845"/>
      <c r="MCF477" s="2845"/>
      <c r="MCG477" s="2845"/>
      <c r="MCH477" s="2845"/>
      <c r="MCI477" s="2845"/>
      <c r="MCJ477" s="2845"/>
      <c r="MCK477" s="2845"/>
      <c r="MCL477" s="2845"/>
      <c r="MCM477" s="2845"/>
      <c r="MCN477" s="2845"/>
      <c r="MCO477" s="2845"/>
      <c r="MCP477" s="2845"/>
      <c r="MCQ477" s="2845"/>
      <c r="MCR477" s="2845"/>
      <c r="MCS477" s="2845"/>
      <c r="MCT477" s="2845"/>
      <c r="MCU477" s="2845"/>
      <c r="MCV477" s="2845"/>
      <c r="MCW477" s="2845"/>
      <c r="MCX477" s="2845"/>
      <c r="MCY477" s="2845"/>
      <c r="MCZ477" s="2845"/>
      <c r="MDA477" s="2845"/>
      <c r="MDB477" s="2845"/>
      <c r="MDC477" s="2845"/>
      <c r="MDD477" s="2845"/>
      <c r="MDE477" s="2845" t="s">
        <v>1379</v>
      </c>
      <c r="MDF477" s="2845"/>
      <c r="MDG477" s="2845"/>
      <c r="MDH477" s="2845"/>
      <c r="MDI477" s="2845"/>
      <c r="MDJ477" s="2845"/>
      <c r="MDK477" s="2845"/>
      <c r="MDL477" s="2845"/>
      <c r="MDM477" s="2845"/>
      <c r="MDN477" s="2845"/>
      <c r="MDO477" s="2845"/>
      <c r="MDP477" s="2845"/>
      <c r="MDQ477" s="2845"/>
      <c r="MDR477" s="2845"/>
      <c r="MDS477" s="2845"/>
      <c r="MDT477" s="2845"/>
      <c r="MDU477" s="2845"/>
      <c r="MDV477" s="2845"/>
      <c r="MDW477" s="2845"/>
      <c r="MDX477" s="2845"/>
      <c r="MDY477" s="2845"/>
      <c r="MDZ477" s="2845"/>
      <c r="MEA477" s="2845"/>
      <c r="MEB477" s="2845"/>
      <c r="MEC477" s="2845"/>
      <c r="MED477" s="2845"/>
      <c r="MEE477" s="2845"/>
      <c r="MEF477" s="2845"/>
      <c r="MEG477" s="2845"/>
      <c r="MEH477" s="2845"/>
      <c r="MEI477" s="2845"/>
      <c r="MEJ477" s="2845"/>
      <c r="MEK477" s="2845" t="s">
        <v>1379</v>
      </c>
      <c r="MEL477" s="2845"/>
      <c r="MEM477" s="2845"/>
      <c r="MEN477" s="2845"/>
      <c r="MEO477" s="2845"/>
      <c r="MEP477" s="2845"/>
      <c r="MEQ477" s="2845"/>
      <c r="MER477" s="2845"/>
      <c r="MES477" s="2845"/>
      <c r="MET477" s="2845"/>
      <c r="MEU477" s="2845"/>
      <c r="MEV477" s="2845"/>
      <c r="MEW477" s="2845"/>
      <c r="MEX477" s="2845"/>
      <c r="MEY477" s="2845"/>
      <c r="MEZ477" s="2845"/>
      <c r="MFA477" s="2845"/>
      <c r="MFB477" s="2845"/>
      <c r="MFC477" s="2845"/>
      <c r="MFD477" s="2845"/>
      <c r="MFE477" s="2845"/>
      <c r="MFF477" s="2845"/>
      <c r="MFG477" s="2845"/>
      <c r="MFH477" s="2845"/>
      <c r="MFI477" s="2845"/>
      <c r="MFJ477" s="2845"/>
      <c r="MFK477" s="2845"/>
      <c r="MFL477" s="2845"/>
      <c r="MFM477" s="2845"/>
      <c r="MFN477" s="2845"/>
      <c r="MFO477" s="2845"/>
      <c r="MFP477" s="2845"/>
      <c r="MFQ477" s="2845" t="s">
        <v>1379</v>
      </c>
      <c r="MFR477" s="2845"/>
      <c r="MFS477" s="2845"/>
      <c r="MFT477" s="2845"/>
      <c r="MFU477" s="2845"/>
      <c r="MFV477" s="2845"/>
      <c r="MFW477" s="2845"/>
      <c r="MFX477" s="2845"/>
      <c r="MFY477" s="2845"/>
      <c r="MFZ477" s="2845"/>
      <c r="MGA477" s="2845"/>
      <c r="MGB477" s="2845"/>
      <c r="MGC477" s="2845"/>
      <c r="MGD477" s="2845"/>
      <c r="MGE477" s="2845"/>
      <c r="MGF477" s="2845"/>
      <c r="MGG477" s="2845"/>
      <c r="MGH477" s="2845"/>
      <c r="MGI477" s="2845"/>
      <c r="MGJ477" s="2845"/>
      <c r="MGK477" s="2845"/>
      <c r="MGL477" s="2845"/>
      <c r="MGM477" s="2845"/>
      <c r="MGN477" s="2845"/>
      <c r="MGO477" s="2845"/>
      <c r="MGP477" s="2845"/>
      <c r="MGQ477" s="2845"/>
      <c r="MGR477" s="2845"/>
      <c r="MGS477" s="2845"/>
      <c r="MGT477" s="2845"/>
      <c r="MGU477" s="2845"/>
      <c r="MGV477" s="2845"/>
      <c r="MGW477" s="2845" t="s">
        <v>1379</v>
      </c>
      <c r="MGX477" s="2845"/>
      <c r="MGY477" s="2845"/>
      <c r="MGZ477" s="2845"/>
      <c r="MHA477" s="2845"/>
      <c r="MHB477" s="2845"/>
      <c r="MHC477" s="2845"/>
      <c r="MHD477" s="2845"/>
      <c r="MHE477" s="2845"/>
      <c r="MHF477" s="2845"/>
      <c r="MHG477" s="2845"/>
      <c r="MHH477" s="2845"/>
      <c r="MHI477" s="2845"/>
      <c r="MHJ477" s="2845"/>
      <c r="MHK477" s="2845"/>
      <c r="MHL477" s="2845"/>
      <c r="MHM477" s="2845"/>
      <c r="MHN477" s="2845"/>
      <c r="MHO477" s="2845"/>
      <c r="MHP477" s="2845"/>
      <c r="MHQ477" s="2845"/>
      <c r="MHR477" s="2845"/>
      <c r="MHS477" s="2845"/>
      <c r="MHT477" s="2845"/>
      <c r="MHU477" s="2845"/>
      <c r="MHV477" s="2845"/>
      <c r="MHW477" s="2845"/>
      <c r="MHX477" s="2845"/>
      <c r="MHY477" s="2845"/>
      <c r="MHZ477" s="2845"/>
      <c r="MIA477" s="2845"/>
      <c r="MIB477" s="2845"/>
      <c r="MIC477" s="2845" t="s">
        <v>1379</v>
      </c>
      <c r="MID477" s="2845"/>
      <c r="MIE477" s="2845"/>
      <c r="MIF477" s="2845"/>
      <c r="MIG477" s="2845"/>
      <c r="MIH477" s="2845"/>
      <c r="MII477" s="2845"/>
      <c r="MIJ477" s="2845"/>
      <c r="MIK477" s="2845"/>
      <c r="MIL477" s="2845"/>
      <c r="MIM477" s="2845"/>
      <c r="MIN477" s="2845"/>
      <c r="MIO477" s="2845"/>
      <c r="MIP477" s="2845"/>
      <c r="MIQ477" s="2845"/>
      <c r="MIR477" s="2845"/>
      <c r="MIS477" s="2845"/>
      <c r="MIT477" s="2845"/>
      <c r="MIU477" s="2845"/>
      <c r="MIV477" s="2845"/>
      <c r="MIW477" s="2845"/>
      <c r="MIX477" s="2845"/>
      <c r="MIY477" s="2845"/>
      <c r="MIZ477" s="2845"/>
      <c r="MJA477" s="2845"/>
      <c r="MJB477" s="2845"/>
      <c r="MJC477" s="2845"/>
      <c r="MJD477" s="2845"/>
      <c r="MJE477" s="2845"/>
      <c r="MJF477" s="2845"/>
      <c r="MJG477" s="2845"/>
      <c r="MJH477" s="2845"/>
      <c r="MJI477" s="2845" t="s">
        <v>1379</v>
      </c>
      <c r="MJJ477" s="2845"/>
      <c r="MJK477" s="2845"/>
      <c r="MJL477" s="2845"/>
      <c r="MJM477" s="2845"/>
      <c r="MJN477" s="2845"/>
      <c r="MJO477" s="2845"/>
      <c r="MJP477" s="2845"/>
      <c r="MJQ477" s="2845"/>
      <c r="MJR477" s="2845"/>
      <c r="MJS477" s="2845"/>
      <c r="MJT477" s="2845"/>
      <c r="MJU477" s="2845"/>
      <c r="MJV477" s="2845"/>
      <c r="MJW477" s="2845"/>
      <c r="MJX477" s="2845"/>
      <c r="MJY477" s="2845"/>
      <c r="MJZ477" s="2845"/>
      <c r="MKA477" s="2845"/>
      <c r="MKB477" s="2845"/>
      <c r="MKC477" s="2845"/>
      <c r="MKD477" s="2845"/>
      <c r="MKE477" s="2845"/>
      <c r="MKF477" s="2845"/>
      <c r="MKG477" s="2845"/>
      <c r="MKH477" s="2845"/>
      <c r="MKI477" s="2845"/>
      <c r="MKJ477" s="2845"/>
      <c r="MKK477" s="2845"/>
      <c r="MKL477" s="2845"/>
      <c r="MKM477" s="2845"/>
      <c r="MKN477" s="2845"/>
      <c r="MKO477" s="2845" t="s">
        <v>1379</v>
      </c>
      <c r="MKP477" s="2845"/>
      <c r="MKQ477" s="2845"/>
      <c r="MKR477" s="2845"/>
      <c r="MKS477" s="2845"/>
      <c r="MKT477" s="2845"/>
      <c r="MKU477" s="2845"/>
      <c r="MKV477" s="2845"/>
      <c r="MKW477" s="2845"/>
      <c r="MKX477" s="2845"/>
      <c r="MKY477" s="2845"/>
      <c r="MKZ477" s="2845"/>
      <c r="MLA477" s="2845"/>
      <c r="MLB477" s="2845"/>
      <c r="MLC477" s="2845"/>
      <c r="MLD477" s="2845"/>
      <c r="MLE477" s="2845"/>
      <c r="MLF477" s="2845"/>
      <c r="MLG477" s="2845"/>
      <c r="MLH477" s="2845"/>
      <c r="MLI477" s="2845"/>
      <c r="MLJ477" s="2845"/>
      <c r="MLK477" s="2845"/>
      <c r="MLL477" s="2845"/>
      <c r="MLM477" s="2845"/>
      <c r="MLN477" s="2845"/>
      <c r="MLO477" s="2845"/>
      <c r="MLP477" s="2845"/>
      <c r="MLQ477" s="2845"/>
      <c r="MLR477" s="2845"/>
      <c r="MLS477" s="2845"/>
      <c r="MLT477" s="2845"/>
      <c r="MLU477" s="2845" t="s">
        <v>1379</v>
      </c>
      <c r="MLV477" s="2845"/>
      <c r="MLW477" s="2845"/>
      <c r="MLX477" s="2845"/>
      <c r="MLY477" s="2845"/>
      <c r="MLZ477" s="2845"/>
      <c r="MMA477" s="2845"/>
      <c r="MMB477" s="2845"/>
      <c r="MMC477" s="2845"/>
      <c r="MMD477" s="2845"/>
      <c r="MME477" s="2845"/>
      <c r="MMF477" s="2845"/>
      <c r="MMG477" s="2845"/>
      <c r="MMH477" s="2845"/>
      <c r="MMI477" s="2845"/>
      <c r="MMJ477" s="2845"/>
      <c r="MMK477" s="2845"/>
      <c r="MML477" s="2845"/>
      <c r="MMM477" s="2845"/>
      <c r="MMN477" s="2845"/>
      <c r="MMO477" s="2845"/>
      <c r="MMP477" s="2845"/>
      <c r="MMQ477" s="2845"/>
      <c r="MMR477" s="2845"/>
      <c r="MMS477" s="2845"/>
      <c r="MMT477" s="2845"/>
      <c r="MMU477" s="2845"/>
      <c r="MMV477" s="2845"/>
      <c r="MMW477" s="2845"/>
      <c r="MMX477" s="2845"/>
      <c r="MMY477" s="2845"/>
      <c r="MMZ477" s="2845"/>
      <c r="MNA477" s="2845" t="s">
        <v>1379</v>
      </c>
      <c r="MNB477" s="2845"/>
      <c r="MNC477" s="2845"/>
      <c r="MND477" s="2845"/>
      <c r="MNE477" s="2845"/>
      <c r="MNF477" s="2845"/>
      <c r="MNG477" s="2845"/>
      <c r="MNH477" s="2845"/>
      <c r="MNI477" s="2845"/>
      <c r="MNJ477" s="2845"/>
      <c r="MNK477" s="2845"/>
      <c r="MNL477" s="2845"/>
      <c r="MNM477" s="2845"/>
      <c r="MNN477" s="2845"/>
      <c r="MNO477" s="2845"/>
      <c r="MNP477" s="2845"/>
      <c r="MNQ477" s="2845"/>
      <c r="MNR477" s="2845"/>
      <c r="MNS477" s="2845"/>
      <c r="MNT477" s="2845"/>
      <c r="MNU477" s="2845"/>
      <c r="MNV477" s="2845"/>
      <c r="MNW477" s="2845"/>
      <c r="MNX477" s="2845"/>
      <c r="MNY477" s="2845"/>
      <c r="MNZ477" s="2845"/>
      <c r="MOA477" s="2845"/>
      <c r="MOB477" s="2845"/>
      <c r="MOC477" s="2845"/>
      <c r="MOD477" s="2845"/>
      <c r="MOE477" s="2845"/>
      <c r="MOF477" s="2845"/>
      <c r="MOG477" s="2845" t="s">
        <v>1379</v>
      </c>
      <c r="MOH477" s="2845"/>
      <c r="MOI477" s="2845"/>
      <c r="MOJ477" s="2845"/>
      <c r="MOK477" s="2845"/>
      <c r="MOL477" s="2845"/>
      <c r="MOM477" s="2845"/>
      <c r="MON477" s="2845"/>
      <c r="MOO477" s="2845"/>
      <c r="MOP477" s="2845"/>
      <c r="MOQ477" s="2845"/>
      <c r="MOR477" s="2845"/>
      <c r="MOS477" s="2845"/>
      <c r="MOT477" s="2845"/>
      <c r="MOU477" s="2845"/>
      <c r="MOV477" s="2845"/>
      <c r="MOW477" s="2845"/>
      <c r="MOX477" s="2845"/>
      <c r="MOY477" s="2845"/>
      <c r="MOZ477" s="2845"/>
      <c r="MPA477" s="2845"/>
      <c r="MPB477" s="2845"/>
      <c r="MPC477" s="2845"/>
      <c r="MPD477" s="2845"/>
      <c r="MPE477" s="2845"/>
      <c r="MPF477" s="2845"/>
      <c r="MPG477" s="2845"/>
      <c r="MPH477" s="2845"/>
      <c r="MPI477" s="2845"/>
      <c r="MPJ477" s="2845"/>
      <c r="MPK477" s="2845"/>
      <c r="MPL477" s="2845"/>
      <c r="MPM477" s="2845" t="s">
        <v>1379</v>
      </c>
      <c r="MPN477" s="2845"/>
      <c r="MPO477" s="2845"/>
      <c r="MPP477" s="2845"/>
      <c r="MPQ477" s="2845"/>
      <c r="MPR477" s="2845"/>
      <c r="MPS477" s="2845"/>
      <c r="MPT477" s="2845"/>
      <c r="MPU477" s="2845"/>
      <c r="MPV477" s="2845"/>
      <c r="MPW477" s="2845"/>
      <c r="MPX477" s="2845"/>
      <c r="MPY477" s="2845"/>
      <c r="MPZ477" s="2845"/>
      <c r="MQA477" s="2845"/>
      <c r="MQB477" s="2845"/>
      <c r="MQC477" s="2845"/>
      <c r="MQD477" s="2845"/>
      <c r="MQE477" s="2845"/>
      <c r="MQF477" s="2845"/>
      <c r="MQG477" s="2845"/>
      <c r="MQH477" s="2845"/>
      <c r="MQI477" s="2845"/>
      <c r="MQJ477" s="2845"/>
      <c r="MQK477" s="2845"/>
      <c r="MQL477" s="2845"/>
      <c r="MQM477" s="2845"/>
      <c r="MQN477" s="2845"/>
      <c r="MQO477" s="2845"/>
      <c r="MQP477" s="2845"/>
      <c r="MQQ477" s="2845"/>
      <c r="MQR477" s="2845"/>
      <c r="MQS477" s="2845" t="s">
        <v>1379</v>
      </c>
      <c r="MQT477" s="2845"/>
      <c r="MQU477" s="2845"/>
      <c r="MQV477" s="2845"/>
      <c r="MQW477" s="2845"/>
      <c r="MQX477" s="2845"/>
      <c r="MQY477" s="2845"/>
      <c r="MQZ477" s="2845"/>
      <c r="MRA477" s="2845"/>
      <c r="MRB477" s="2845"/>
      <c r="MRC477" s="2845"/>
      <c r="MRD477" s="2845"/>
      <c r="MRE477" s="2845"/>
      <c r="MRF477" s="2845"/>
      <c r="MRG477" s="2845"/>
      <c r="MRH477" s="2845"/>
      <c r="MRI477" s="2845"/>
      <c r="MRJ477" s="2845"/>
      <c r="MRK477" s="2845"/>
      <c r="MRL477" s="2845"/>
      <c r="MRM477" s="2845"/>
      <c r="MRN477" s="2845"/>
      <c r="MRO477" s="2845"/>
      <c r="MRP477" s="2845"/>
      <c r="MRQ477" s="2845"/>
      <c r="MRR477" s="2845"/>
      <c r="MRS477" s="2845"/>
      <c r="MRT477" s="2845"/>
      <c r="MRU477" s="2845"/>
      <c r="MRV477" s="2845"/>
      <c r="MRW477" s="2845"/>
      <c r="MRX477" s="2845"/>
      <c r="MRY477" s="2845" t="s">
        <v>1379</v>
      </c>
      <c r="MRZ477" s="2845"/>
      <c r="MSA477" s="2845"/>
      <c r="MSB477" s="2845"/>
      <c r="MSC477" s="2845"/>
      <c r="MSD477" s="2845"/>
      <c r="MSE477" s="2845"/>
      <c r="MSF477" s="2845"/>
      <c r="MSG477" s="2845"/>
      <c r="MSH477" s="2845"/>
      <c r="MSI477" s="2845"/>
      <c r="MSJ477" s="2845"/>
      <c r="MSK477" s="2845"/>
      <c r="MSL477" s="2845"/>
      <c r="MSM477" s="2845"/>
      <c r="MSN477" s="2845"/>
      <c r="MSO477" s="2845"/>
      <c r="MSP477" s="2845"/>
      <c r="MSQ477" s="2845"/>
      <c r="MSR477" s="2845"/>
      <c r="MSS477" s="2845"/>
      <c r="MST477" s="2845"/>
      <c r="MSU477" s="2845"/>
      <c r="MSV477" s="2845"/>
      <c r="MSW477" s="2845"/>
      <c r="MSX477" s="2845"/>
      <c r="MSY477" s="2845"/>
      <c r="MSZ477" s="2845"/>
      <c r="MTA477" s="2845"/>
      <c r="MTB477" s="2845"/>
      <c r="MTC477" s="2845"/>
      <c r="MTD477" s="2845"/>
      <c r="MTE477" s="2845" t="s">
        <v>1379</v>
      </c>
      <c r="MTF477" s="2845"/>
      <c r="MTG477" s="2845"/>
      <c r="MTH477" s="2845"/>
      <c r="MTI477" s="2845"/>
      <c r="MTJ477" s="2845"/>
      <c r="MTK477" s="2845"/>
      <c r="MTL477" s="2845"/>
      <c r="MTM477" s="2845"/>
      <c r="MTN477" s="2845"/>
      <c r="MTO477" s="2845"/>
      <c r="MTP477" s="2845"/>
      <c r="MTQ477" s="2845"/>
      <c r="MTR477" s="2845"/>
      <c r="MTS477" s="2845"/>
      <c r="MTT477" s="2845"/>
      <c r="MTU477" s="2845"/>
      <c r="MTV477" s="2845"/>
      <c r="MTW477" s="2845"/>
      <c r="MTX477" s="2845"/>
      <c r="MTY477" s="2845"/>
      <c r="MTZ477" s="2845"/>
      <c r="MUA477" s="2845"/>
      <c r="MUB477" s="2845"/>
      <c r="MUC477" s="2845"/>
      <c r="MUD477" s="2845"/>
      <c r="MUE477" s="2845"/>
      <c r="MUF477" s="2845"/>
      <c r="MUG477" s="2845"/>
      <c r="MUH477" s="2845"/>
      <c r="MUI477" s="2845"/>
      <c r="MUJ477" s="2845"/>
      <c r="MUK477" s="2845" t="s">
        <v>1379</v>
      </c>
      <c r="MUL477" s="2845"/>
      <c r="MUM477" s="2845"/>
      <c r="MUN477" s="2845"/>
      <c r="MUO477" s="2845"/>
      <c r="MUP477" s="2845"/>
      <c r="MUQ477" s="2845"/>
      <c r="MUR477" s="2845"/>
      <c r="MUS477" s="2845"/>
      <c r="MUT477" s="2845"/>
      <c r="MUU477" s="2845"/>
      <c r="MUV477" s="2845"/>
      <c r="MUW477" s="2845"/>
      <c r="MUX477" s="2845"/>
      <c r="MUY477" s="2845"/>
      <c r="MUZ477" s="2845"/>
      <c r="MVA477" s="2845"/>
      <c r="MVB477" s="2845"/>
      <c r="MVC477" s="2845"/>
      <c r="MVD477" s="2845"/>
      <c r="MVE477" s="2845"/>
      <c r="MVF477" s="2845"/>
      <c r="MVG477" s="2845"/>
      <c r="MVH477" s="2845"/>
      <c r="MVI477" s="2845"/>
      <c r="MVJ477" s="2845"/>
      <c r="MVK477" s="2845"/>
      <c r="MVL477" s="2845"/>
      <c r="MVM477" s="2845"/>
      <c r="MVN477" s="2845"/>
      <c r="MVO477" s="2845"/>
      <c r="MVP477" s="2845"/>
      <c r="MVQ477" s="2845" t="s">
        <v>1379</v>
      </c>
      <c r="MVR477" s="2845"/>
      <c r="MVS477" s="2845"/>
      <c r="MVT477" s="2845"/>
      <c r="MVU477" s="2845"/>
      <c r="MVV477" s="2845"/>
      <c r="MVW477" s="2845"/>
      <c r="MVX477" s="2845"/>
      <c r="MVY477" s="2845"/>
      <c r="MVZ477" s="2845"/>
      <c r="MWA477" s="2845"/>
      <c r="MWB477" s="2845"/>
      <c r="MWC477" s="2845"/>
      <c r="MWD477" s="2845"/>
      <c r="MWE477" s="2845"/>
      <c r="MWF477" s="2845"/>
      <c r="MWG477" s="2845"/>
      <c r="MWH477" s="2845"/>
      <c r="MWI477" s="2845"/>
      <c r="MWJ477" s="2845"/>
      <c r="MWK477" s="2845"/>
      <c r="MWL477" s="2845"/>
      <c r="MWM477" s="2845"/>
      <c r="MWN477" s="2845"/>
      <c r="MWO477" s="2845"/>
      <c r="MWP477" s="2845"/>
      <c r="MWQ477" s="2845"/>
      <c r="MWR477" s="2845"/>
      <c r="MWS477" s="2845"/>
      <c r="MWT477" s="2845"/>
      <c r="MWU477" s="2845"/>
      <c r="MWV477" s="2845"/>
      <c r="MWW477" s="2845" t="s">
        <v>1379</v>
      </c>
      <c r="MWX477" s="2845"/>
      <c r="MWY477" s="2845"/>
      <c r="MWZ477" s="2845"/>
      <c r="MXA477" s="2845"/>
      <c r="MXB477" s="2845"/>
      <c r="MXC477" s="2845"/>
      <c r="MXD477" s="2845"/>
      <c r="MXE477" s="2845"/>
      <c r="MXF477" s="2845"/>
      <c r="MXG477" s="2845"/>
      <c r="MXH477" s="2845"/>
      <c r="MXI477" s="2845"/>
      <c r="MXJ477" s="2845"/>
      <c r="MXK477" s="2845"/>
      <c r="MXL477" s="2845"/>
      <c r="MXM477" s="2845"/>
      <c r="MXN477" s="2845"/>
      <c r="MXO477" s="2845"/>
      <c r="MXP477" s="2845"/>
      <c r="MXQ477" s="2845"/>
      <c r="MXR477" s="2845"/>
      <c r="MXS477" s="2845"/>
      <c r="MXT477" s="2845"/>
      <c r="MXU477" s="2845"/>
      <c r="MXV477" s="2845"/>
      <c r="MXW477" s="2845"/>
      <c r="MXX477" s="2845"/>
      <c r="MXY477" s="2845"/>
      <c r="MXZ477" s="2845"/>
      <c r="MYA477" s="2845"/>
      <c r="MYB477" s="2845"/>
      <c r="MYC477" s="2845" t="s">
        <v>1379</v>
      </c>
      <c r="MYD477" s="2845"/>
      <c r="MYE477" s="2845"/>
      <c r="MYF477" s="2845"/>
      <c r="MYG477" s="2845"/>
      <c r="MYH477" s="2845"/>
      <c r="MYI477" s="2845"/>
      <c r="MYJ477" s="2845"/>
      <c r="MYK477" s="2845"/>
      <c r="MYL477" s="2845"/>
      <c r="MYM477" s="2845"/>
      <c r="MYN477" s="2845"/>
      <c r="MYO477" s="2845"/>
      <c r="MYP477" s="2845"/>
      <c r="MYQ477" s="2845"/>
      <c r="MYR477" s="2845"/>
      <c r="MYS477" s="2845"/>
      <c r="MYT477" s="2845"/>
      <c r="MYU477" s="2845"/>
      <c r="MYV477" s="2845"/>
      <c r="MYW477" s="2845"/>
      <c r="MYX477" s="2845"/>
      <c r="MYY477" s="2845"/>
      <c r="MYZ477" s="2845"/>
      <c r="MZA477" s="2845"/>
      <c r="MZB477" s="2845"/>
      <c r="MZC477" s="2845"/>
      <c r="MZD477" s="2845"/>
      <c r="MZE477" s="2845"/>
      <c r="MZF477" s="2845"/>
      <c r="MZG477" s="2845"/>
      <c r="MZH477" s="2845"/>
      <c r="MZI477" s="2845" t="s">
        <v>1379</v>
      </c>
      <c r="MZJ477" s="2845"/>
      <c r="MZK477" s="2845"/>
      <c r="MZL477" s="2845"/>
      <c r="MZM477" s="2845"/>
      <c r="MZN477" s="2845"/>
      <c r="MZO477" s="2845"/>
      <c r="MZP477" s="2845"/>
      <c r="MZQ477" s="2845"/>
      <c r="MZR477" s="2845"/>
      <c r="MZS477" s="2845"/>
      <c r="MZT477" s="2845"/>
      <c r="MZU477" s="2845"/>
      <c r="MZV477" s="2845"/>
      <c r="MZW477" s="2845"/>
      <c r="MZX477" s="2845"/>
      <c r="MZY477" s="2845"/>
      <c r="MZZ477" s="2845"/>
      <c r="NAA477" s="2845"/>
      <c r="NAB477" s="2845"/>
      <c r="NAC477" s="2845"/>
      <c r="NAD477" s="2845"/>
      <c r="NAE477" s="2845"/>
      <c r="NAF477" s="2845"/>
      <c r="NAG477" s="2845"/>
      <c r="NAH477" s="2845"/>
      <c r="NAI477" s="2845"/>
      <c r="NAJ477" s="2845"/>
      <c r="NAK477" s="2845"/>
      <c r="NAL477" s="2845"/>
      <c r="NAM477" s="2845"/>
      <c r="NAN477" s="2845"/>
      <c r="NAO477" s="2845" t="s">
        <v>1379</v>
      </c>
      <c r="NAP477" s="2845"/>
      <c r="NAQ477" s="2845"/>
      <c r="NAR477" s="2845"/>
      <c r="NAS477" s="2845"/>
      <c r="NAT477" s="2845"/>
      <c r="NAU477" s="2845"/>
      <c r="NAV477" s="2845"/>
      <c r="NAW477" s="2845"/>
      <c r="NAX477" s="2845"/>
      <c r="NAY477" s="2845"/>
      <c r="NAZ477" s="2845"/>
      <c r="NBA477" s="2845"/>
      <c r="NBB477" s="2845"/>
      <c r="NBC477" s="2845"/>
      <c r="NBD477" s="2845"/>
      <c r="NBE477" s="2845"/>
      <c r="NBF477" s="2845"/>
      <c r="NBG477" s="2845"/>
      <c r="NBH477" s="2845"/>
      <c r="NBI477" s="2845"/>
      <c r="NBJ477" s="2845"/>
      <c r="NBK477" s="2845"/>
      <c r="NBL477" s="2845"/>
      <c r="NBM477" s="2845"/>
      <c r="NBN477" s="2845"/>
      <c r="NBO477" s="2845"/>
      <c r="NBP477" s="2845"/>
      <c r="NBQ477" s="2845"/>
      <c r="NBR477" s="2845"/>
      <c r="NBS477" s="2845"/>
      <c r="NBT477" s="2845"/>
      <c r="NBU477" s="2845" t="s">
        <v>1379</v>
      </c>
      <c r="NBV477" s="2845"/>
      <c r="NBW477" s="2845"/>
      <c r="NBX477" s="2845"/>
      <c r="NBY477" s="2845"/>
      <c r="NBZ477" s="2845"/>
      <c r="NCA477" s="2845"/>
      <c r="NCB477" s="2845"/>
      <c r="NCC477" s="2845"/>
      <c r="NCD477" s="2845"/>
      <c r="NCE477" s="2845"/>
      <c r="NCF477" s="2845"/>
      <c r="NCG477" s="2845"/>
      <c r="NCH477" s="2845"/>
      <c r="NCI477" s="2845"/>
      <c r="NCJ477" s="2845"/>
      <c r="NCK477" s="2845"/>
      <c r="NCL477" s="2845"/>
      <c r="NCM477" s="2845"/>
      <c r="NCN477" s="2845"/>
      <c r="NCO477" s="2845"/>
      <c r="NCP477" s="2845"/>
      <c r="NCQ477" s="2845"/>
      <c r="NCR477" s="2845"/>
      <c r="NCS477" s="2845"/>
      <c r="NCT477" s="2845"/>
      <c r="NCU477" s="2845"/>
      <c r="NCV477" s="2845"/>
      <c r="NCW477" s="2845"/>
      <c r="NCX477" s="2845"/>
      <c r="NCY477" s="2845"/>
      <c r="NCZ477" s="2845"/>
      <c r="NDA477" s="2845" t="s">
        <v>1379</v>
      </c>
      <c r="NDB477" s="2845"/>
      <c r="NDC477" s="2845"/>
      <c r="NDD477" s="2845"/>
      <c r="NDE477" s="2845"/>
      <c r="NDF477" s="2845"/>
      <c r="NDG477" s="2845"/>
      <c r="NDH477" s="2845"/>
      <c r="NDI477" s="2845"/>
      <c r="NDJ477" s="2845"/>
      <c r="NDK477" s="2845"/>
      <c r="NDL477" s="2845"/>
      <c r="NDM477" s="2845"/>
      <c r="NDN477" s="2845"/>
      <c r="NDO477" s="2845"/>
      <c r="NDP477" s="2845"/>
      <c r="NDQ477" s="2845"/>
      <c r="NDR477" s="2845"/>
      <c r="NDS477" s="2845"/>
      <c r="NDT477" s="2845"/>
      <c r="NDU477" s="2845"/>
      <c r="NDV477" s="2845"/>
      <c r="NDW477" s="2845"/>
      <c r="NDX477" s="2845"/>
      <c r="NDY477" s="2845"/>
      <c r="NDZ477" s="2845"/>
      <c r="NEA477" s="2845"/>
      <c r="NEB477" s="2845"/>
      <c r="NEC477" s="2845"/>
      <c r="NED477" s="2845"/>
      <c r="NEE477" s="2845"/>
      <c r="NEF477" s="2845"/>
      <c r="NEG477" s="2845" t="s">
        <v>1379</v>
      </c>
      <c r="NEH477" s="2845"/>
      <c r="NEI477" s="2845"/>
      <c r="NEJ477" s="2845"/>
      <c r="NEK477" s="2845"/>
      <c r="NEL477" s="2845"/>
      <c r="NEM477" s="2845"/>
      <c r="NEN477" s="2845"/>
      <c r="NEO477" s="2845"/>
      <c r="NEP477" s="2845"/>
      <c r="NEQ477" s="2845"/>
      <c r="NER477" s="2845"/>
      <c r="NES477" s="2845"/>
      <c r="NET477" s="2845"/>
      <c r="NEU477" s="2845"/>
      <c r="NEV477" s="2845"/>
      <c r="NEW477" s="2845"/>
      <c r="NEX477" s="2845"/>
      <c r="NEY477" s="2845"/>
      <c r="NEZ477" s="2845"/>
      <c r="NFA477" s="2845"/>
      <c r="NFB477" s="2845"/>
      <c r="NFC477" s="2845"/>
      <c r="NFD477" s="2845"/>
      <c r="NFE477" s="2845"/>
      <c r="NFF477" s="2845"/>
      <c r="NFG477" s="2845"/>
      <c r="NFH477" s="2845"/>
      <c r="NFI477" s="2845"/>
      <c r="NFJ477" s="2845"/>
      <c r="NFK477" s="2845"/>
      <c r="NFL477" s="2845"/>
      <c r="NFM477" s="2845" t="s">
        <v>1379</v>
      </c>
      <c r="NFN477" s="2845"/>
      <c r="NFO477" s="2845"/>
      <c r="NFP477" s="2845"/>
      <c r="NFQ477" s="2845"/>
      <c r="NFR477" s="2845"/>
      <c r="NFS477" s="2845"/>
      <c r="NFT477" s="2845"/>
      <c r="NFU477" s="2845"/>
      <c r="NFV477" s="2845"/>
      <c r="NFW477" s="2845"/>
      <c r="NFX477" s="2845"/>
      <c r="NFY477" s="2845"/>
      <c r="NFZ477" s="2845"/>
      <c r="NGA477" s="2845"/>
      <c r="NGB477" s="2845"/>
      <c r="NGC477" s="2845"/>
      <c r="NGD477" s="2845"/>
      <c r="NGE477" s="2845"/>
      <c r="NGF477" s="2845"/>
      <c r="NGG477" s="2845"/>
      <c r="NGH477" s="2845"/>
      <c r="NGI477" s="2845"/>
      <c r="NGJ477" s="2845"/>
      <c r="NGK477" s="2845"/>
      <c r="NGL477" s="2845"/>
      <c r="NGM477" s="2845"/>
      <c r="NGN477" s="2845"/>
      <c r="NGO477" s="2845"/>
      <c r="NGP477" s="2845"/>
      <c r="NGQ477" s="2845"/>
      <c r="NGR477" s="2845"/>
      <c r="NGS477" s="2845" t="s">
        <v>1379</v>
      </c>
      <c r="NGT477" s="2845"/>
      <c r="NGU477" s="2845"/>
      <c r="NGV477" s="2845"/>
      <c r="NGW477" s="2845"/>
      <c r="NGX477" s="2845"/>
      <c r="NGY477" s="2845"/>
      <c r="NGZ477" s="2845"/>
      <c r="NHA477" s="2845"/>
      <c r="NHB477" s="2845"/>
      <c r="NHC477" s="2845"/>
      <c r="NHD477" s="2845"/>
      <c r="NHE477" s="2845"/>
      <c r="NHF477" s="2845"/>
      <c r="NHG477" s="2845"/>
      <c r="NHH477" s="2845"/>
      <c r="NHI477" s="2845"/>
      <c r="NHJ477" s="2845"/>
      <c r="NHK477" s="2845"/>
      <c r="NHL477" s="2845"/>
      <c r="NHM477" s="2845"/>
      <c r="NHN477" s="2845"/>
      <c r="NHO477" s="2845"/>
      <c r="NHP477" s="2845"/>
      <c r="NHQ477" s="2845"/>
      <c r="NHR477" s="2845"/>
      <c r="NHS477" s="2845"/>
      <c r="NHT477" s="2845"/>
      <c r="NHU477" s="2845"/>
      <c r="NHV477" s="2845"/>
      <c r="NHW477" s="2845"/>
      <c r="NHX477" s="2845"/>
      <c r="NHY477" s="2845" t="s">
        <v>1379</v>
      </c>
      <c r="NHZ477" s="2845"/>
      <c r="NIA477" s="2845"/>
      <c r="NIB477" s="2845"/>
      <c r="NIC477" s="2845"/>
      <c r="NID477" s="2845"/>
      <c r="NIE477" s="2845"/>
      <c r="NIF477" s="2845"/>
      <c r="NIG477" s="2845"/>
      <c r="NIH477" s="2845"/>
      <c r="NII477" s="2845"/>
      <c r="NIJ477" s="2845"/>
      <c r="NIK477" s="2845"/>
      <c r="NIL477" s="2845"/>
      <c r="NIM477" s="2845"/>
      <c r="NIN477" s="2845"/>
      <c r="NIO477" s="2845"/>
      <c r="NIP477" s="2845"/>
      <c r="NIQ477" s="2845"/>
      <c r="NIR477" s="2845"/>
      <c r="NIS477" s="2845"/>
      <c r="NIT477" s="2845"/>
      <c r="NIU477" s="2845"/>
      <c r="NIV477" s="2845"/>
      <c r="NIW477" s="2845"/>
      <c r="NIX477" s="2845"/>
      <c r="NIY477" s="2845"/>
      <c r="NIZ477" s="2845"/>
      <c r="NJA477" s="2845"/>
      <c r="NJB477" s="2845"/>
      <c r="NJC477" s="2845"/>
      <c r="NJD477" s="2845"/>
      <c r="NJE477" s="2845" t="s">
        <v>1379</v>
      </c>
      <c r="NJF477" s="2845"/>
      <c r="NJG477" s="2845"/>
      <c r="NJH477" s="2845"/>
      <c r="NJI477" s="2845"/>
      <c r="NJJ477" s="2845"/>
      <c r="NJK477" s="2845"/>
      <c r="NJL477" s="2845"/>
      <c r="NJM477" s="2845"/>
      <c r="NJN477" s="2845"/>
      <c r="NJO477" s="2845"/>
      <c r="NJP477" s="2845"/>
      <c r="NJQ477" s="2845"/>
      <c r="NJR477" s="2845"/>
      <c r="NJS477" s="2845"/>
      <c r="NJT477" s="2845"/>
      <c r="NJU477" s="2845"/>
      <c r="NJV477" s="2845"/>
      <c r="NJW477" s="2845"/>
      <c r="NJX477" s="2845"/>
      <c r="NJY477" s="2845"/>
      <c r="NJZ477" s="2845"/>
      <c r="NKA477" s="2845"/>
      <c r="NKB477" s="2845"/>
      <c r="NKC477" s="2845"/>
      <c r="NKD477" s="2845"/>
      <c r="NKE477" s="2845"/>
      <c r="NKF477" s="2845"/>
      <c r="NKG477" s="2845"/>
      <c r="NKH477" s="2845"/>
      <c r="NKI477" s="2845"/>
      <c r="NKJ477" s="2845"/>
      <c r="NKK477" s="2845" t="s">
        <v>1379</v>
      </c>
      <c r="NKL477" s="2845"/>
      <c r="NKM477" s="2845"/>
      <c r="NKN477" s="2845"/>
      <c r="NKO477" s="2845"/>
      <c r="NKP477" s="2845"/>
      <c r="NKQ477" s="2845"/>
      <c r="NKR477" s="2845"/>
      <c r="NKS477" s="2845"/>
      <c r="NKT477" s="2845"/>
      <c r="NKU477" s="2845"/>
      <c r="NKV477" s="2845"/>
      <c r="NKW477" s="2845"/>
      <c r="NKX477" s="2845"/>
      <c r="NKY477" s="2845"/>
      <c r="NKZ477" s="2845"/>
      <c r="NLA477" s="2845"/>
      <c r="NLB477" s="2845"/>
      <c r="NLC477" s="2845"/>
      <c r="NLD477" s="2845"/>
      <c r="NLE477" s="2845"/>
      <c r="NLF477" s="2845"/>
      <c r="NLG477" s="2845"/>
      <c r="NLH477" s="2845"/>
      <c r="NLI477" s="2845"/>
      <c r="NLJ477" s="2845"/>
      <c r="NLK477" s="2845"/>
      <c r="NLL477" s="2845"/>
      <c r="NLM477" s="2845"/>
      <c r="NLN477" s="2845"/>
      <c r="NLO477" s="2845"/>
      <c r="NLP477" s="2845"/>
      <c r="NLQ477" s="2845" t="s">
        <v>1379</v>
      </c>
      <c r="NLR477" s="2845"/>
      <c r="NLS477" s="2845"/>
      <c r="NLT477" s="2845"/>
      <c r="NLU477" s="2845"/>
      <c r="NLV477" s="2845"/>
      <c r="NLW477" s="2845"/>
      <c r="NLX477" s="2845"/>
      <c r="NLY477" s="2845"/>
      <c r="NLZ477" s="2845"/>
      <c r="NMA477" s="2845"/>
      <c r="NMB477" s="2845"/>
      <c r="NMC477" s="2845"/>
      <c r="NMD477" s="2845"/>
      <c r="NME477" s="2845"/>
      <c r="NMF477" s="2845"/>
      <c r="NMG477" s="2845"/>
      <c r="NMH477" s="2845"/>
      <c r="NMI477" s="2845"/>
      <c r="NMJ477" s="2845"/>
      <c r="NMK477" s="2845"/>
      <c r="NML477" s="2845"/>
      <c r="NMM477" s="2845"/>
      <c r="NMN477" s="2845"/>
      <c r="NMO477" s="2845"/>
      <c r="NMP477" s="2845"/>
      <c r="NMQ477" s="2845"/>
      <c r="NMR477" s="2845"/>
      <c r="NMS477" s="2845"/>
      <c r="NMT477" s="2845"/>
      <c r="NMU477" s="2845"/>
      <c r="NMV477" s="2845"/>
      <c r="NMW477" s="2845" t="s">
        <v>1379</v>
      </c>
      <c r="NMX477" s="2845"/>
      <c r="NMY477" s="2845"/>
      <c r="NMZ477" s="2845"/>
      <c r="NNA477" s="2845"/>
      <c r="NNB477" s="2845"/>
      <c r="NNC477" s="2845"/>
      <c r="NND477" s="2845"/>
      <c r="NNE477" s="2845"/>
      <c r="NNF477" s="2845"/>
      <c r="NNG477" s="2845"/>
      <c r="NNH477" s="2845"/>
      <c r="NNI477" s="2845"/>
      <c r="NNJ477" s="2845"/>
      <c r="NNK477" s="2845"/>
      <c r="NNL477" s="2845"/>
      <c r="NNM477" s="2845"/>
      <c r="NNN477" s="2845"/>
      <c r="NNO477" s="2845"/>
      <c r="NNP477" s="2845"/>
      <c r="NNQ477" s="2845"/>
      <c r="NNR477" s="2845"/>
      <c r="NNS477" s="2845"/>
      <c r="NNT477" s="2845"/>
      <c r="NNU477" s="2845"/>
      <c r="NNV477" s="2845"/>
      <c r="NNW477" s="2845"/>
      <c r="NNX477" s="2845"/>
      <c r="NNY477" s="2845"/>
      <c r="NNZ477" s="2845"/>
      <c r="NOA477" s="2845"/>
      <c r="NOB477" s="2845"/>
      <c r="NOC477" s="2845" t="s">
        <v>1379</v>
      </c>
      <c r="NOD477" s="2845"/>
      <c r="NOE477" s="2845"/>
      <c r="NOF477" s="2845"/>
      <c r="NOG477" s="2845"/>
      <c r="NOH477" s="2845"/>
      <c r="NOI477" s="2845"/>
      <c r="NOJ477" s="2845"/>
      <c r="NOK477" s="2845"/>
      <c r="NOL477" s="2845"/>
      <c r="NOM477" s="2845"/>
      <c r="NON477" s="2845"/>
      <c r="NOO477" s="2845"/>
      <c r="NOP477" s="2845"/>
      <c r="NOQ477" s="2845"/>
      <c r="NOR477" s="2845"/>
      <c r="NOS477" s="2845"/>
      <c r="NOT477" s="2845"/>
      <c r="NOU477" s="2845"/>
      <c r="NOV477" s="2845"/>
      <c r="NOW477" s="2845"/>
      <c r="NOX477" s="2845"/>
      <c r="NOY477" s="2845"/>
      <c r="NOZ477" s="2845"/>
      <c r="NPA477" s="2845"/>
      <c r="NPB477" s="2845"/>
      <c r="NPC477" s="2845"/>
      <c r="NPD477" s="2845"/>
      <c r="NPE477" s="2845"/>
      <c r="NPF477" s="2845"/>
      <c r="NPG477" s="2845"/>
      <c r="NPH477" s="2845"/>
      <c r="NPI477" s="2845" t="s">
        <v>1379</v>
      </c>
      <c r="NPJ477" s="2845"/>
      <c r="NPK477" s="2845"/>
      <c r="NPL477" s="2845"/>
      <c r="NPM477" s="2845"/>
      <c r="NPN477" s="2845"/>
      <c r="NPO477" s="2845"/>
      <c r="NPP477" s="2845"/>
      <c r="NPQ477" s="2845"/>
      <c r="NPR477" s="2845"/>
      <c r="NPS477" s="2845"/>
      <c r="NPT477" s="2845"/>
      <c r="NPU477" s="2845"/>
      <c r="NPV477" s="2845"/>
      <c r="NPW477" s="2845"/>
      <c r="NPX477" s="2845"/>
      <c r="NPY477" s="2845"/>
      <c r="NPZ477" s="2845"/>
      <c r="NQA477" s="2845"/>
      <c r="NQB477" s="2845"/>
      <c r="NQC477" s="2845"/>
      <c r="NQD477" s="2845"/>
      <c r="NQE477" s="2845"/>
      <c r="NQF477" s="2845"/>
      <c r="NQG477" s="2845"/>
      <c r="NQH477" s="2845"/>
      <c r="NQI477" s="2845"/>
      <c r="NQJ477" s="2845"/>
      <c r="NQK477" s="2845"/>
      <c r="NQL477" s="2845"/>
      <c r="NQM477" s="2845"/>
      <c r="NQN477" s="2845"/>
      <c r="NQO477" s="2845" t="s">
        <v>1379</v>
      </c>
      <c r="NQP477" s="2845"/>
      <c r="NQQ477" s="2845"/>
      <c r="NQR477" s="2845"/>
      <c r="NQS477" s="2845"/>
      <c r="NQT477" s="2845"/>
      <c r="NQU477" s="2845"/>
      <c r="NQV477" s="2845"/>
      <c r="NQW477" s="2845"/>
      <c r="NQX477" s="2845"/>
      <c r="NQY477" s="2845"/>
      <c r="NQZ477" s="2845"/>
      <c r="NRA477" s="2845"/>
      <c r="NRB477" s="2845"/>
      <c r="NRC477" s="2845"/>
      <c r="NRD477" s="2845"/>
      <c r="NRE477" s="2845"/>
      <c r="NRF477" s="2845"/>
      <c r="NRG477" s="2845"/>
      <c r="NRH477" s="2845"/>
      <c r="NRI477" s="2845"/>
      <c r="NRJ477" s="2845"/>
      <c r="NRK477" s="2845"/>
      <c r="NRL477" s="2845"/>
      <c r="NRM477" s="2845"/>
      <c r="NRN477" s="2845"/>
      <c r="NRO477" s="2845"/>
      <c r="NRP477" s="2845"/>
      <c r="NRQ477" s="2845"/>
      <c r="NRR477" s="2845"/>
      <c r="NRS477" s="2845"/>
      <c r="NRT477" s="2845"/>
      <c r="NRU477" s="2845" t="s">
        <v>1379</v>
      </c>
      <c r="NRV477" s="2845"/>
      <c r="NRW477" s="2845"/>
      <c r="NRX477" s="2845"/>
      <c r="NRY477" s="2845"/>
      <c r="NRZ477" s="2845"/>
      <c r="NSA477" s="2845"/>
      <c r="NSB477" s="2845"/>
      <c r="NSC477" s="2845"/>
      <c r="NSD477" s="2845"/>
      <c r="NSE477" s="2845"/>
      <c r="NSF477" s="2845"/>
      <c r="NSG477" s="2845"/>
      <c r="NSH477" s="2845"/>
      <c r="NSI477" s="2845"/>
      <c r="NSJ477" s="2845"/>
      <c r="NSK477" s="2845"/>
      <c r="NSL477" s="2845"/>
      <c r="NSM477" s="2845"/>
      <c r="NSN477" s="2845"/>
      <c r="NSO477" s="2845"/>
      <c r="NSP477" s="2845"/>
      <c r="NSQ477" s="2845"/>
      <c r="NSR477" s="2845"/>
      <c r="NSS477" s="2845"/>
      <c r="NST477" s="2845"/>
      <c r="NSU477" s="2845"/>
      <c r="NSV477" s="2845"/>
      <c r="NSW477" s="2845"/>
      <c r="NSX477" s="2845"/>
      <c r="NSY477" s="2845"/>
      <c r="NSZ477" s="2845"/>
      <c r="NTA477" s="2845" t="s">
        <v>1379</v>
      </c>
      <c r="NTB477" s="2845"/>
      <c r="NTC477" s="2845"/>
      <c r="NTD477" s="2845"/>
      <c r="NTE477" s="2845"/>
      <c r="NTF477" s="2845"/>
      <c r="NTG477" s="2845"/>
      <c r="NTH477" s="2845"/>
      <c r="NTI477" s="2845"/>
      <c r="NTJ477" s="2845"/>
      <c r="NTK477" s="2845"/>
      <c r="NTL477" s="2845"/>
      <c r="NTM477" s="2845"/>
      <c r="NTN477" s="2845"/>
      <c r="NTO477" s="2845"/>
      <c r="NTP477" s="2845"/>
      <c r="NTQ477" s="2845"/>
      <c r="NTR477" s="2845"/>
      <c r="NTS477" s="2845"/>
      <c r="NTT477" s="2845"/>
      <c r="NTU477" s="2845"/>
      <c r="NTV477" s="2845"/>
      <c r="NTW477" s="2845"/>
      <c r="NTX477" s="2845"/>
      <c r="NTY477" s="2845"/>
      <c r="NTZ477" s="2845"/>
      <c r="NUA477" s="2845"/>
      <c r="NUB477" s="2845"/>
      <c r="NUC477" s="2845"/>
      <c r="NUD477" s="2845"/>
      <c r="NUE477" s="2845"/>
      <c r="NUF477" s="2845"/>
      <c r="NUG477" s="2845" t="s">
        <v>1379</v>
      </c>
      <c r="NUH477" s="2845"/>
      <c r="NUI477" s="2845"/>
      <c r="NUJ477" s="2845"/>
      <c r="NUK477" s="2845"/>
      <c r="NUL477" s="2845"/>
      <c r="NUM477" s="2845"/>
      <c r="NUN477" s="2845"/>
      <c r="NUO477" s="2845"/>
      <c r="NUP477" s="2845"/>
      <c r="NUQ477" s="2845"/>
      <c r="NUR477" s="2845"/>
      <c r="NUS477" s="2845"/>
      <c r="NUT477" s="2845"/>
      <c r="NUU477" s="2845"/>
      <c r="NUV477" s="2845"/>
      <c r="NUW477" s="2845"/>
      <c r="NUX477" s="2845"/>
      <c r="NUY477" s="2845"/>
      <c r="NUZ477" s="2845"/>
      <c r="NVA477" s="2845"/>
      <c r="NVB477" s="2845"/>
      <c r="NVC477" s="2845"/>
      <c r="NVD477" s="2845"/>
      <c r="NVE477" s="2845"/>
      <c r="NVF477" s="2845"/>
      <c r="NVG477" s="2845"/>
      <c r="NVH477" s="2845"/>
      <c r="NVI477" s="2845"/>
      <c r="NVJ477" s="2845"/>
      <c r="NVK477" s="2845"/>
      <c r="NVL477" s="2845"/>
      <c r="NVM477" s="2845" t="s">
        <v>1379</v>
      </c>
      <c r="NVN477" s="2845"/>
      <c r="NVO477" s="2845"/>
      <c r="NVP477" s="2845"/>
      <c r="NVQ477" s="2845"/>
      <c r="NVR477" s="2845"/>
      <c r="NVS477" s="2845"/>
      <c r="NVT477" s="2845"/>
      <c r="NVU477" s="2845"/>
      <c r="NVV477" s="2845"/>
      <c r="NVW477" s="2845"/>
      <c r="NVX477" s="2845"/>
      <c r="NVY477" s="2845"/>
      <c r="NVZ477" s="2845"/>
      <c r="NWA477" s="2845"/>
      <c r="NWB477" s="2845"/>
      <c r="NWC477" s="2845"/>
      <c r="NWD477" s="2845"/>
      <c r="NWE477" s="2845"/>
      <c r="NWF477" s="2845"/>
      <c r="NWG477" s="2845"/>
      <c r="NWH477" s="2845"/>
      <c r="NWI477" s="2845"/>
      <c r="NWJ477" s="2845"/>
      <c r="NWK477" s="2845"/>
      <c r="NWL477" s="2845"/>
      <c r="NWM477" s="2845"/>
      <c r="NWN477" s="2845"/>
      <c r="NWO477" s="2845"/>
      <c r="NWP477" s="2845"/>
      <c r="NWQ477" s="2845"/>
      <c r="NWR477" s="2845"/>
      <c r="NWS477" s="2845" t="s">
        <v>1379</v>
      </c>
      <c r="NWT477" s="2845"/>
      <c r="NWU477" s="2845"/>
      <c r="NWV477" s="2845"/>
      <c r="NWW477" s="2845"/>
      <c r="NWX477" s="2845"/>
      <c r="NWY477" s="2845"/>
      <c r="NWZ477" s="2845"/>
      <c r="NXA477" s="2845"/>
      <c r="NXB477" s="2845"/>
      <c r="NXC477" s="2845"/>
      <c r="NXD477" s="2845"/>
      <c r="NXE477" s="2845"/>
      <c r="NXF477" s="2845"/>
      <c r="NXG477" s="2845"/>
      <c r="NXH477" s="2845"/>
      <c r="NXI477" s="2845"/>
      <c r="NXJ477" s="2845"/>
      <c r="NXK477" s="2845"/>
      <c r="NXL477" s="2845"/>
      <c r="NXM477" s="2845"/>
      <c r="NXN477" s="2845"/>
      <c r="NXO477" s="2845"/>
      <c r="NXP477" s="2845"/>
      <c r="NXQ477" s="2845"/>
      <c r="NXR477" s="2845"/>
      <c r="NXS477" s="2845"/>
      <c r="NXT477" s="2845"/>
      <c r="NXU477" s="2845"/>
      <c r="NXV477" s="2845"/>
      <c r="NXW477" s="2845"/>
      <c r="NXX477" s="2845"/>
      <c r="NXY477" s="2845" t="s">
        <v>1379</v>
      </c>
      <c r="NXZ477" s="2845"/>
      <c r="NYA477" s="2845"/>
      <c r="NYB477" s="2845"/>
      <c r="NYC477" s="2845"/>
      <c r="NYD477" s="2845"/>
      <c r="NYE477" s="2845"/>
      <c r="NYF477" s="2845"/>
      <c r="NYG477" s="2845"/>
      <c r="NYH477" s="2845"/>
      <c r="NYI477" s="2845"/>
      <c r="NYJ477" s="2845"/>
      <c r="NYK477" s="2845"/>
      <c r="NYL477" s="2845"/>
      <c r="NYM477" s="2845"/>
      <c r="NYN477" s="2845"/>
      <c r="NYO477" s="2845"/>
      <c r="NYP477" s="2845"/>
      <c r="NYQ477" s="2845"/>
      <c r="NYR477" s="2845"/>
      <c r="NYS477" s="2845"/>
      <c r="NYT477" s="2845"/>
      <c r="NYU477" s="2845"/>
      <c r="NYV477" s="2845"/>
      <c r="NYW477" s="2845"/>
      <c r="NYX477" s="2845"/>
      <c r="NYY477" s="2845"/>
      <c r="NYZ477" s="2845"/>
      <c r="NZA477" s="2845"/>
      <c r="NZB477" s="2845"/>
      <c r="NZC477" s="2845"/>
      <c r="NZD477" s="2845"/>
      <c r="NZE477" s="2845" t="s">
        <v>1379</v>
      </c>
      <c r="NZF477" s="2845"/>
      <c r="NZG477" s="2845"/>
      <c r="NZH477" s="2845"/>
      <c r="NZI477" s="2845"/>
      <c r="NZJ477" s="2845"/>
      <c r="NZK477" s="2845"/>
      <c r="NZL477" s="2845"/>
      <c r="NZM477" s="2845"/>
      <c r="NZN477" s="2845"/>
      <c r="NZO477" s="2845"/>
      <c r="NZP477" s="2845"/>
      <c r="NZQ477" s="2845"/>
      <c r="NZR477" s="2845"/>
      <c r="NZS477" s="2845"/>
      <c r="NZT477" s="2845"/>
      <c r="NZU477" s="2845"/>
      <c r="NZV477" s="2845"/>
      <c r="NZW477" s="2845"/>
      <c r="NZX477" s="2845"/>
      <c r="NZY477" s="2845"/>
      <c r="NZZ477" s="2845"/>
      <c r="OAA477" s="2845"/>
      <c r="OAB477" s="2845"/>
      <c r="OAC477" s="2845"/>
      <c r="OAD477" s="2845"/>
      <c r="OAE477" s="2845"/>
      <c r="OAF477" s="2845"/>
      <c r="OAG477" s="2845"/>
      <c r="OAH477" s="2845"/>
      <c r="OAI477" s="2845"/>
      <c r="OAJ477" s="2845"/>
      <c r="OAK477" s="2845" t="s">
        <v>1379</v>
      </c>
      <c r="OAL477" s="2845"/>
      <c r="OAM477" s="2845"/>
      <c r="OAN477" s="2845"/>
      <c r="OAO477" s="2845"/>
      <c r="OAP477" s="2845"/>
      <c r="OAQ477" s="2845"/>
      <c r="OAR477" s="2845"/>
      <c r="OAS477" s="2845"/>
      <c r="OAT477" s="2845"/>
      <c r="OAU477" s="2845"/>
      <c r="OAV477" s="2845"/>
      <c r="OAW477" s="2845"/>
      <c r="OAX477" s="2845"/>
      <c r="OAY477" s="2845"/>
      <c r="OAZ477" s="2845"/>
      <c r="OBA477" s="2845"/>
      <c r="OBB477" s="2845"/>
      <c r="OBC477" s="2845"/>
      <c r="OBD477" s="2845"/>
      <c r="OBE477" s="2845"/>
      <c r="OBF477" s="2845"/>
      <c r="OBG477" s="2845"/>
      <c r="OBH477" s="2845"/>
      <c r="OBI477" s="2845"/>
      <c r="OBJ477" s="2845"/>
      <c r="OBK477" s="2845"/>
      <c r="OBL477" s="2845"/>
      <c r="OBM477" s="2845"/>
      <c r="OBN477" s="2845"/>
      <c r="OBO477" s="2845"/>
      <c r="OBP477" s="2845"/>
      <c r="OBQ477" s="2845" t="s">
        <v>1379</v>
      </c>
      <c r="OBR477" s="2845"/>
      <c r="OBS477" s="2845"/>
      <c r="OBT477" s="2845"/>
      <c r="OBU477" s="2845"/>
      <c r="OBV477" s="2845"/>
      <c r="OBW477" s="2845"/>
      <c r="OBX477" s="2845"/>
      <c r="OBY477" s="2845"/>
      <c r="OBZ477" s="2845"/>
      <c r="OCA477" s="2845"/>
      <c r="OCB477" s="2845"/>
      <c r="OCC477" s="2845"/>
      <c r="OCD477" s="2845"/>
      <c r="OCE477" s="2845"/>
      <c r="OCF477" s="2845"/>
      <c r="OCG477" s="2845"/>
      <c r="OCH477" s="2845"/>
      <c r="OCI477" s="2845"/>
      <c r="OCJ477" s="2845"/>
      <c r="OCK477" s="2845"/>
      <c r="OCL477" s="2845"/>
      <c r="OCM477" s="2845"/>
      <c r="OCN477" s="2845"/>
      <c r="OCO477" s="2845"/>
      <c r="OCP477" s="2845"/>
      <c r="OCQ477" s="2845"/>
      <c r="OCR477" s="2845"/>
      <c r="OCS477" s="2845"/>
      <c r="OCT477" s="2845"/>
      <c r="OCU477" s="2845"/>
      <c r="OCV477" s="2845"/>
      <c r="OCW477" s="2845" t="s">
        <v>1379</v>
      </c>
      <c r="OCX477" s="2845"/>
      <c r="OCY477" s="2845"/>
      <c r="OCZ477" s="2845"/>
      <c r="ODA477" s="2845"/>
      <c r="ODB477" s="2845"/>
      <c r="ODC477" s="2845"/>
      <c r="ODD477" s="2845"/>
      <c r="ODE477" s="2845"/>
      <c r="ODF477" s="2845"/>
      <c r="ODG477" s="2845"/>
      <c r="ODH477" s="2845"/>
      <c r="ODI477" s="2845"/>
      <c r="ODJ477" s="2845"/>
      <c r="ODK477" s="2845"/>
      <c r="ODL477" s="2845"/>
      <c r="ODM477" s="2845"/>
      <c r="ODN477" s="2845"/>
      <c r="ODO477" s="2845"/>
      <c r="ODP477" s="2845"/>
      <c r="ODQ477" s="2845"/>
      <c r="ODR477" s="2845"/>
      <c r="ODS477" s="2845"/>
      <c r="ODT477" s="2845"/>
      <c r="ODU477" s="2845"/>
      <c r="ODV477" s="2845"/>
      <c r="ODW477" s="2845"/>
      <c r="ODX477" s="2845"/>
      <c r="ODY477" s="2845"/>
      <c r="ODZ477" s="2845"/>
      <c r="OEA477" s="2845"/>
      <c r="OEB477" s="2845"/>
      <c r="OEC477" s="2845" t="s">
        <v>1379</v>
      </c>
      <c r="OED477" s="2845"/>
      <c r="OEE477" s="2845"/>
      <c r="OEF477" s="2845"/>
      <c r="OEG477" s="2845"/>
      <c r="OEH477" s="2845"/>
      <c r="OEI477" s="2845"/>
      <c r="OEJ477" s="2845"/>
      <c r="OEK477" s="2845"/>
      <c r="OEL477" s="2845"/>
      <c r="OEM477" s="2845"/>
      <c r="OEN477" s="2845"/>
      <c r="OEO477" s="2845"/>
      <c r="OEP477" s="2845"/>
      <c r="OEQ477" s="2845"/>
      <c r="OER477" s="2845"/>
      <c r="OES477" s="2845"/>
      <c r="OET477" s="2845"/>
      <c r="OEU477" s="2845"/>
      <c r="OEV477" s="2845"/>
      <c r="OEW477" s="2845"/>
      <c r="OEX477" s="2845"/>
      <c r="OEY477" s="2845"/>
      <c r="OEZ477" s="2845"/>
      <c r="OFA477" s="2845"/>
      <c r="OFB477" s="2845"/>
      <c r="OFC477" s="2845"/>
      <c r="OFD477" s="2845"/>
      <c r="OFE477" s="2845"/>
      <c r="OFF477" s="2845"/>
      <c r="OFG477" s="2845"/>
      <c r="OFH477" s="2845"/>
      <c r="OFI477" s="2845" t="s">
        <v>1379</v>
      </c>
      <c r="OFJ477" s="2845"/>
      <c r="OFK477" s="2845"/>
      <c r="OFL477" s="2845"/>
      <c r="OFM477" s="2845"/>
      <c r="OFN477" s="2845"/>
      <c r="OFO477" s="2845"/>
      <c r="OFP477" s="2845"/>
      <c r="OFQ477" s="2845"/>
      <c r="OFR477" s="2845"/>
      <c r="OFS477" s="2845"/>
      <c r="OFT477" s="2845"/>
      <c r="OFU477" s="2845"/>
      <c r="OFV477" s="2845"/>
      <c r="OFW477" s="2845"/>
      <c r="OFX477" s="2845"/>
      <c r="OFY477" s="2845"/>
      <c r="OFZ477" s="2845"/>
      <c r="OGA477" s="2845"/>
      <c r="OGB477" s="2845"/>
      <c r="OGC477" s="2845"/>
      <c r="OGD477" s="2845"/>
      <c r="OGE477" s="2845"/>
      <c r="OGF477" s="2845"/>
      <c r="OGG477" s="2845"/>
      <c r="OGH477" s="2845"/>
      <c r="OGI477" s="2845"/>
      <c r="OGJ477" s="2845"/>
      <c r="OGK477" s="2845"/>
      <c r="OGL477" s="2845"/>
      <c r="OGM477" s="2845"/>
      <c r="OGN477" s="2845"/>
      <c r="OGO477" s="2845" t="s">
        <v>1379</v>
      </c>
      <c r="OGP477" s="2845"/>
      <c r="OGQ477" s="2845"/>
      <c r="OGR477" s="2845"/>
      <c r="OGS477" s="2845"/>
      <c r="OGT477" s="2845"/>
      <c r="OGU477" s="2845"/>
      <c r="OGV477" s="2845"/>
      <c r="OGW477" s="2845"/>
      <c r="OGX477" s="2845"/>
      <c r="OGY477" s="2845"/>
      <c r="OGZ477" s="2845"/>
      <c r="OHA477" s="2845"/>
      <c r="OHB477" s="2845"/>
      <c r="OHC477" s="2845"/>
      <c r="OHD477" s="2845"/>
      <c r="OHE477" s="2845"/>
      <c r="OHF477" s="2845"/>
      <c r="OHG477" s="2845"/>
      <c r="OHH477" s="2845"/>
      <c r="OHI477" s="2845"/>
      <c r="OHJ477" s="2845"/>
      <c r="OHK477" s="2845"/>
      <c r="OHL477" s="2845"/>
      <c r="OHM477" s="2845"/>
      <c r="OHN477" s="2845"/>
      <c r="OHO477" s="2845"/>
      <c r="OHP477" s="2845"/>
      <c r="OHQ477" s="2845"/>
      <c r="OHR477" s="2845"/>
      <c r="OHS477" s="2845"/>
      <c r="OHT477" s="2845"/>
      <c r="OHU477" s="2845" t="s">
        <v>1379</v>
      </c>
      <c r="OHV477" s="2845"/>
      <c r="OHW477" s="2845"/>
      <c r="OHX477" s="2845"/>
      <c r="OHY477" s="2845"/>
      <c r="OHZ477" s="2845"/>
      <c r="OIA477" s="2845"/>
      <c r="OIB477" s="2845"/>
      <c r="OIC477" s="2845"/>
      <c r="OID477" s="2845"/>
      <c r="OIE477" s="2845"/>
      <c r="OIF477" s="2845"/>
      <c r="OIG477" s="2845"/>
      <c r="OIH477" s="2845"/>
      <c r="OII477" s="2845"/>
      <c r="OIJ477" s="2845"/>
      <c r="OIK477" s="2845"/>
      <c r="OIL477" s="2845"/>
      <c r="OIM477" s="2845"/>
      <c r="OIN477" s="2845"/>
      <c r="OIO477" s="2845"/>
      <c r="OIP477" s="2845"/>
      <c r="OIQ477" s="2845"/>
      <c r="OIR477" s="2845"/>
      <c r="OIS477" s="2845"/>
      <c r="OIT477" s="2845"/>
      <c r="OIU477" s="2845"/>
      <c r="OIV477" s="2845"/>
      <c r="OIW477" s="2845"/>
      <c r="OIX477" s="2845"/>
      <c r="OIY477" s="2845"/>
      <c r="OIZ477" s="2845"/>
      <c r="OJA477" s="2845" t="s">
        <v>1379</v>
      </c>
      <c r="OJB477" s="2845"/>
      <c r="OJC477" s="2845"/>
      <c r="OJD477" s="2845"/>
      <c r="OJE477" s="2845"/>
      <c r="OJF477" s="2845"/>
      <c r="OJG477" s="2845"/>
      <c r="OJH477" s="2845"/>
      <c r="OJI477" s="2845"/>
      <c r="OJJ477" s="2845"/>
      <c r="OJK477" s="2845"/>
      <c r="OJL477" s="2845"/>
      <c r="OJM477" s="2845"/>
      <c r="OJN477" s="2845"/>
      <c r="OJO477" s="2845"/>
      <c r="OJP477" s="2845"/>
      <c r="OJQ477" s="2845"/>
      <c r="OJR477" s="2845"/>
      <c r="OJS477" s="2845"/>
      <c r="OJT477" s="2845"/>
      <c r="OJU477" s="2845"/>
      <c r="OJV477" s="2845"/>
      <c r="OJW477" s="2845"/>
      <c r="OJX477" s="2845"/>
      <c r="OJY477" s="2845"/>
      <c r="OJZ477" s="2845"/>
      <c r="OKA477" s="2845"/>
      <c r="OKB477" s="2845"/>
      <c r="OKC477" s="2845"/>
      <c r="OKD477" s="2845"/>
      <c r="OKE477" s="2845"/>
      <c r="OKF477" s="2845"/>
      <c r="OKG477" s="2845" t="s">
        <v>1379</v>
      </c>
      <c r="OKH477" s="2845"/>
      <c r="OKI477" s="2845"/>
      <c r="OKJ477" s="2845"/>
      <c r="OKK477" s="2845"/>
      <c r="OKL477" s="2845"/>
      <c r="OKM477" s="2845"/>
      <c r="OKN477" s="2845"/>
      <c r="OKO477" s="2845"/>
      <c r="OKP477" s="2845"/>
      <c r="OKQ477" s="2845"/>
      <c r="OKR477" s="2845"/>
      <c r="OKS477" s="2845"/>
      <c r="OKT477" s="2845"/>
      <c r="OKU477" s="2845"/>
      <c r="OKV477" s="2845"/>
      <c r="OKW477" s="2845"/>
      <c r="OKX477" s="2845"/>
      <c r="OKY477" s="2845"/>
      <c r="OKZ477" s="2845"/>
      <c r="OLA477" s="2845"/>
      <c r="OLB477" s="2845"/>
      <c r="OLC477" s="2845"/>
      <c r="OLD477" s="2845"/>
      <c r="OLE477" s="2845"/>
      <c r="OLF477" s="2845"/>
      <c r="OLG477" s="2845"/>
      <c r="OLH477" s="2845"/>
      <c r="OLI477" s="2845"/>
      <c r="OLJ477" s="2845"/>
      <c r="OLK477" s="2845"/>
      <c r="OLL477" s="2845"/>
      <c r="OLM477" s="2845" t="s">
        <v>1379</v>
      </c>
      <c r="OLN477" s="2845"/>
      <c r="OLO477" s="2845"/>
      <c r="OLP477" s="2845"/>
      <c r="OLQ477" s="2845"/>
      <c r="OLR477" s="2845"/>
      <c r="OLS477" s="2845"/>
      <c r="OLT477" s="2845"/>
      <c r="OLU477" s="2845"/>
      <c r="OLV477" s="2845"/>
      <c r="OLW477" s="2845"/>
      <c r="OLX477" s="2845"/>
      <c r="OLY477" s="2845"/>
      <c r="OLZ477" s="2845"/>
      <c r="OMA477" s="2845"/>
      <c r="OMB477" s="2845"/>
      <c r="OMC477" s="2845"/>
      <c r="OMD477" s="2845"/>
      <c r="OME477" s="2845"/>
      <c r="OMF477" s="2845"/>
      <c r="OMG477" s="2845"/>
      <c r="OMH477" s="2845"/>
      <c r="OMI477" s="2845"/>
      <c r="OMJ477" s="2845"/>
      <c r="OMK477" s="2845"/>
      <c r="OML477" s="2845"/>
      <c r="OMM477" s="2845"/>
      <c r="OMN477" s="2845"/>
      <c r="OMO477" s="2845"/>
      <c r="OMP477" s="2845"/>
      <c r="OMQ477" s="2845"/>
      <c r="OMR477" s="2845"/>
      <c r="OMS477" s="2845" t="s">
        <v>1379</v>
      </c>
      <c r="OMT477" s="2845"/>
      <c r="OMU477" s="2845"/>
      <c r="OMV477" s="2845"/>
      <c r="OMW477" s="2845"/>
      <c r="OMX477" s="2845"/>
      <c r="OMY477" s="2845"/>
      <c r="OMZ477" s="2845"/>
      <c r="ONA477" s="2845"/>
      <c r="ONB477" s="2845"/>
      <c r="ONC477" s="2845"/>
      <c r="OND477" s="2845"/>
      <c r="ONE477" s="2845"/>
      <c r="ONF477" s="2845"/>
      <c r="ONG477" s="2845"/>
      <c r="ONH477" s="2845"/>
      <c r="ONI477" s="2845"/>
      <c r="ONJ477" s="2845"/>
      <c r="ONK477" s="2845"/>
      <c r="ONL477" s="2845"/>
      <c r="ONM477" s="2845"/>
      <c r="ONN477" s="2845"/>
      <c r="ONO477" s="2845"/>
      <c r="ONP477" s="2845"/>
      <c r="ONQ477" s="2845"/>
      <c r="ONR477" s="2845"/>
      <c r="ONS477" s="2845"/>
      <c r="ONT477" s="2845"/>
      <c r="ONU477" s="2845"/>
      <c r="ONV477" s="2845"/>
      <c r="ONW477" s="2845"/>
      <c r="ONX477" s="2845"/>
      <c r="ONY477" s="2845" t="s">
        <v>1379</v>
      </c>
      <c r="ONZ477" s="2845"/>
      <c r="OOA477" s="2845"/>
      <c r="OOB477" s="2845"/>
      <c r="OOC477" s="2845"/>
      <c r="OOD477" s="2845"/>
      <c r="OOE477" s="2845"/>
      <c r="OOF477" s="2845"/>
      <c r="OOG477" s="2845"/>
      <c r="OOH477" s="2845"/>
      <c r="OOI477" s="2845"/>
      <c r="OOJ477" s="2845"/>
      <c r="OOK477" s="2845"/>
      <c r="OOL477" s="2845"/>
      <c r="OOM477" s="2845"/>
      <c r="OON477" s="2845"/>
      <c r="OOO477" s="2845"/>
      <c r="OOP477" s="2845"/>
      <c r="OOQ477" s="2845"/>
      <c r="OOR477" s="2845"/>
      <c r="OOS477" s="2845"/>
      <c r="OOT477" s="2845"/>
      <c r="OOU477" s="2845"/>
      <c r="OOV477" s="2845"/>
      <c r="OOW477" s="2845"/>
      <c r="OOX477" s="2845"/>
      <c r="OOY477" s="2845"/>
      <c r="OOZ477" s="2845"/>
      <c r="OPA477" s="2845"/>
      <c r="OPB477" s="2845"/>
      <c r="OPC477" s="2845"/>
      <c r="OPD477" s="2845"/>
      <c r="OPE477" s="2845" t="s">
        <v>1379</v>
      </c>
      <c r="OPF477" s="2845"/>
      <c r="OPG477" s="2845"/>
      <c r="OPH477" s="2845"/>
      <c r="OPI477" s="2845"/>
      <c r="OPJ477" s="2845"/>
      <c r="OPK477" s="2845"/>
      <c r="OPL477" s="2845"/>
      <c r="OPM477" s="2845"/>
      <c r="OPN477" s="2845"/>
      <c r="OPO477" s="2845"/>
      <c r="OPP477" s="2845"/>
      <c r="OPQ477" s="2845"/>
      <c r="OPR477" s="2845"/>
      <c r="OPS477" s="2845"/>
      <c r="OPT477" s="2845"/>
      <c r="OPU477" s="2845"/>
      <c r="OPV477" s="2845"/>
      <c r="OPW477" s="2845"/>
      <c r="OPX477" s="2845"/>
      <c r="OPY477" s="2845"/>
      <c r="OPZ477" s="2845"/>
      <c r="OQA477" s="2845"/>
      <c r="OQB477" s="2845"/>
      <c r="OQC477" s="2845"/>
      <c r="OQD477" s="2845"/>
      <c r="OQE477" s="2845"/>
      <c r="OQF477" s="2845"/>
      <c r="OQG477" s="2845"/>
      <c r="OQH477" s="2845"/>
      <c r="OQI477" s="2845"/>
      <c r="OQJ477" s="2845"/>
      <c r="OQK477" s="2845" t="s">
        <v>1379</v>
      </c>
      <c r="OQL477" s="2845"/>
      <c r="OQM477" s="2845"/>
      <c r="OQN477" s="2845"/>
      <c r="OQO477" s="2845"/>
      <c r="OQP477" s="2845"/>
      <c r="OQQ477" s="2845"/>
      <c r="OQR477" s="2845"/>
      <c r="OQS477" s="2845"/>
      <c r="OQT477" s="2845"/>
      <c r="OQU477" s="2845"/>
      <c r="OQV477" s="2845"/>
      <c r="OQW477" s="2845"/>
      <c r="OQX477" s="2845"/>
      <c r="OQY477" s="2845"/>
      <c r="OQZ477" s="2845"/>
      <c r="ORA477" s="2845"/>
      <c r="ORB477" s="2845"/>
      <c r="ORC477" s="2845"/>
      <c r="ORD477" s="2845"/>
      <c r="ORE477" s="2845"/>
      <c r="ORF477" s="2845"/>
      <c r="ORG477" s="2845"/>
      <c r="ORH477" s="2845"/>
      <c r="ORI477" s="2845"/>
      <c r="ORJ477" s="2845"/>
      <c r="ORK477" s="2845"/>
      <c r="ORL477" s="2845"/>
      <c r="ORM477" s="2845"/>
      <c r="ORN477" s="2845"/>
      <c r="ORO477" s="2845"/>
      <c r="ORP477" s="2845"/>
      <c r="ORQ477" s="2845" t="s">
        <v>1379</v>
      </c>
      <c r="ORR477" s="2845"/>
      <c r="ORS477" s="2845"/>
      <c r="ORT477" s="2845"/>
      <c r="ORU477" s="2845"/>
      <c r="ORV477" s="2845"/>
      <c r="ORW477" s="2845"/>
      <c r="ORX477" s="2845"/>
      <c r="ORY477" s="2845"/>
      <c r="ORZ477" s="2845"/>
      <c r="OSA477" s="2845"/>
      <c r="OSB477" s="2845"/>
      <c r="OSC477" s="2845"/>
      <c r="OSD477" s="2845"/>
      <c r="OSE477" s="2845"/>
      <c r="OSF477" s="2845"/>
      <c r="OSG477" s="2845"/>
      <c r="OSH477" s="2845"/>
      <c r="OSI477" s="2845"/>
      <c r="OSJ477" s="2845"/>
      <c r="OSK477" s="2845"/>
      <c r="OSL477" s="2845"/>
      <c r="OSM477" s="2845"/>
      <c r="OSN477" s="2845"/>
      <c r="OSO477" s="2845"/>
      <c r="OSP477" s="2845"/>
      <c r="OSQ477" s="2845"/>
      <c r="OSR477" s="2845"/>
      <c r="OSS477" s="2845"/>
      <c r="OST477" s="2845"/>
      <c r="OSU477" s="2845"/>
      <c r="OSV477" s="2845"/>
      <c r="OSW477" s="2845" t="s">
        <v>1379</v>
      </c>
      <c r="OSX477" s="2845"/>
      <c r="OSY477" s="2845"/>
      <c r="OSZ477" s="2845"/>
      <c r="OTA477" s="2845"/>
      <c r="OTB477" s="2845"/>
      <c r="OTC477" s="2845"/>
      <c r="OTD477" s="2845"/>
      <c r="OTE477" s="2845"/>
      <c r="OTF477" s="2845"/>
      <c r="OTG477" s="2845"/>
      <c r="OTH477" s="2845"/>
      <c r="OTI477" s="2845"/>
      <c r="OTJ477" s="2845"/>
      <c r="OTK477" s="2845"/>
      <c r="OTL477" s="2845"/>
      <c r="OTM477" s="2845"/>
      <c r="OTN477" s="2845"/>
      <c r="OTO477" s="2845"/>
      <c r="OTP477" s="2845"/>
      <c r="OTQ477" s="2845"/>
      <c r="OTR477" s="2845"/>
      <c r="OTS477" s="2845"/>
      <c r="OTT477" s="2845"/>
      <c r="OTU477" s="2845"/>
      <c r="OTV477" s="2845"/>
      <c r="OTW477" s="2845"/>
      <c r="OTX477" s="2845"/>
      <c r="OTY477" s="2845"/>
      <c r="OTZ477" s="2845"/>
      <c r="OUA477" s="2845"/>
      <c r="OUB477" s="2845"/>
      <c r="OUC477" s="2845" t="s">
        <v>1379</v>
      </c>
      <c r="OUD477" s="2845"/>
      <c r="OUE477" s="2845"/>
      <c r="OUF477" s="2845"/>
      <c r="OUG477" s="2845"/>
      <c r="OUH477" s="2845"/>
      <c r="OUI477" s="2845"/>
      <c r="OUJ477" s="2845"/>
      <c r="OUK477" s="2845"/>
      <c r="OUL477" s="2845"/>
      <c r="OUM477" s="2845"/>
      <c r="OUN477" s="2845"/>
      <c r="OUO477" s="2845"/>
      <c r="OUP477" s="2845"/>
      <c r="OUQ477" s="2845"/>
      <c r="OUR477" s="2845"/>
      <c r="OUS477" s="2845"/>
      <c r="OUT477" s="2845"/>
      <c r="OUU477" s="2845"/>
      <c r="OUV477" s="2845"/>
      <c r="OUW477" s="2845"/>
      <c r="OUX477" s="2845"/>
      <c r="OUY477" s="2845"/>
      <c r="OUZ477" s="2845"/>
      <c r="OVA477" s="2845"/>
      <c r="OVB477" s="2845"/>
      <c r="OVC477" s="2845"/>
      <c r="OVD477" s="2845"/>
      <c r="OVE477" s="2845"/>
      <c r="OVF477" s="2845"/>
      <c r="OVG477" s="2845"/>
      <c r="OVH477" s="2845"/>
      <c r="OVI477" s="2845" t="s">
        <v>1379</v>
      </c>
      <c r="OVJ477" s="2845"/>
      <c r="OVK477" s="2845"/>
      <c r="OVL477" s="2845"/>
      <c r="OVM477" s="2845"/>
      <c r="OVN477" s="2845"/>
      <c r="OVO477" s="2845"/>
      <c r="OVP477" s="2845"/>
      <c r="OVQ477" s="2845"/>
      <c r="OVR477" s="2845"/>
      <c r="OVS477" s="2845"/>
      <c r="OVT477" s="2845"/>
      <c r="OVU477" s="2845"/>
      <c r="OVV477" s="2845"/>
      <c r="OVW477" s="2845"/>
      <c r="OVX477" s="2845"/>
      <c r="OVY477" s="2845"/>
      <c r="OVZ477" s="2845"/>
      <c r="OWA477" s="2845"/>
      <c r="OWB477" s="2845"/>
      <c r="OWC477" s="2845"/>
      <c r="OWD477" s="2845"/>
      <c r="OWE477" s="2845"/>
      <c r="OWF477" s="2845"/>
      <c r="OWG477" s="2845"/>
      <c r="OWH477" s="2845"/>
      <c r="OWI477" s="2845"/>
      <c r="OWJ477" s="2845"/>
      <c r="OWK477" s="2845"/>
      <c r="OWL477" s="2845"/>
      <c r="OWM477" s="2845"/>
      <c r="OWN477" s="2845"/>
      <c r="OWO477" s="2845" t="s">
        <v>1379</v>
      </c>
      <c r="OWP477" s="2845"/>
      <c r="OWQ477" s="2845"/>
      <c r="OWR477" s="2845"/>
      <c r="OWS477" s="2845"/>
      <c r="OWT477" s="2845"/>
      <c r="OWU477" s="2845"/>
      <c r="OWV477" s="2845"/>
      <c r="OWW477" s="2845"/>
      <c r="OWX477" s="2845"/>
      <c r="OWY477" s="2845"/>
      <c r="OWZ477" s="2845"/>
      <c r="OXA477" s="2845"/>
      <c r="OXB477" s="2845"/>
      <c r="OXC477" s="2845"/>
      <c r="OXD477" s="2845"/>
      <c r="OXE477" s="2845"/>
      <c r="OXF477" s="2845"/>
      <c r="OXG477" s="2845"/>
      <c r="OXH477" s="2845"/>
      <c r="OXI477" s="2845"/>
      <c r="OXJ477" s="2845"/>
      <c r="OXK477" s="2845"/>
      <c r="OXL477" s="2845"/>
      <c r="OXM477" s="2845"/>
      <c r="OXN477" s="2845"/>
      <c r="OXO477" s="2845"/>
      <c r="OXP477" s="2845"/>
      <c r="OXQ477" s="2845"/>
      <c r="OXR477" s="2845"/>
      <c r="OXS477" s="2845"/>
      <c r="OXT477" s="2845"/>
      <c r="OXU477" s="2845" t="s">
        <v>1379</v>
      </c>
      <c r="OXV477" s="2845"/>
      <c r="OXW477" s="2845"/>
      <c r="OXX477" s="2845"/>
      <c r="OXY477" s="2845"/>
      <c r="OXZ477" s="2845"/>
      <c r="OYA477" s="2845"/>
      <c r="OYB477" s="2845"/>
      <c r="OYC477" s="2845"/>
      <c r="OYD477" s="2845"/>
      <c r="OYE477" s="2845"/>
      <c r="OYF477" s="2845"/>
      <c r="OYG477" s="2845"/>
      <c r="OYH477" s="2845"/>
      <c r="OYI477" s="2845"/>
      <c r="OYJ477" s="2845"/>
      <c r="OYK477" s="2845"/>
      <c r="OYL477" s="2845"/>
      <c r="OYM477" s="2845"/>
      <c r="OYN477" s="2845"/>
      <c r="OYO477" s="2845"/>
      <c r="OYP477" s="2845"/>
      <c r="OYQ477" s="2845"/>
      <c r="OYR477" s="2845"/>
      <c r="OYS477" s="2845"/>
      <c r="OYT477" s="2845"/>
      <c r="OYU477" s="2845"/>
      <c r="OYV477" s="2845"/>
      <c r="OYW477" s="2845"/>
      <c r="OYX477" s="2845"/>
      <c r="OYY477" s="2845"/>
      <c r="OYZ477" s="2845"/>
      <c r="OZA477" s="2845" t="s">
        <v>1379</v>
      </c>
      <c r="OZB477" s="2845"/>
      <c r="OZC477" s="2845"/>
      <c r="OZD477" s="2845"/>
      <c r="OZE477" s="2845"/>
      <c r="OZF477" s="2845"/>
      <c r="OZG477" s="2845"/>
      <c r="OZH477" s="2845"/>
      <c r="OZI477" s="2845"/>
      <c r="OZJ477" s="2845"/>
      <c r="OZK477" s="2845"/>
      <c r="OZL477" s="2845"/>
      <c r="OZM477" s="2845"/>
      <c r="OZN477" s="2845"/>
      <c r="OZO477" s="2845"/>
      <c r="OZP477" s="2845"/>
      <c r="OZQ477" s="2845"/>
      <c r="OZR477" s="2845"/>
      <c r="OZS477" s="2845"/>
      <c r="OZT477" s="2845"/>
      <c r="OZU477" s="2845"/>
      <c r="OZV477" s="2845"/>
      <c r="OZW477" s="2845"/>
      <c r="OZX477" s="2845"/>
      <c r="OZY477" s="2845"/>
      <c r="OZZ477" s="2845"/>
      <c r="PAA477" s="2845"/>
      <c r="PAB477" s="2845"/>
      <c r="PAC477" s="2845"/>
      <c r="PAD477" s="2845"/>
      <c r="PAE477" s="2845"/>
      <c r="PAF477" s="2845"/>
      <c r="PAG477" s="2845" t="s">
        <v>1379</v>
      </c>
      <c r="PAH477" s="2845"/>
      <c r="PAI477" s="2845"/>
      <c r="PAJ477" s="2845"/>
      <c r="PAK477" s="2845"/>
      <c r="PAL477" s="2845"/>
      <c r="PAM477" s="2845"/>
      <c r="PAN477" s="2845"/>
      <c r="PAO477" s="2845"/>
      <c r="PAP477" s="2845"/>
      <c r="PAQ477" s="2845"/>
      <c r="PAR477" s="2845"/>
      <c r="PAS477" s="2845"/>
      <c r="PAT477" s="2845"/>
      <c r="PAU477" s="2845"/>
      <c r="PAV477" s="2845"/>
      <c r="PAW477" s="2845"/>
      <c r="PAX477" s="2845"/>
      <c r="PAY477" s="2845"/>
      <c r="PAZ477" s="2845"/>
      <c r="PBA477" s="2845"/>
      <c r="PBB477" s="2845"/>
      <c r="PBC477" s="2845"/>
      <c r="PBD477" s="2845"/>
      <c r="PBE477" s="2845"/>
      <c r="PBF477" s="2845"/>
      <c r="PBG477" s="2845"/>
      <c r="PBH477" s="2845"/>
      <c r="PBI477" s="2845"/>
      <c r="PBJ477" s="2845"/>
      <c r="PBK477" s="2845"/>
      <c r="PBL477" s="2845"/>
      <c r="PBM477" s="2845" t="s">
        <v>1379</v>
      </c>
      <c r="PBN477" s="2845"/>
      <c r="PBO477" s="2845"/>
      <c r="PBP477" s="2845"/>
      <c r="PBQ477" s="2845"/>
      <c r="PBR477" s="2845"/>
      <c r="PBS477" s="2845"/>
      <c r="PBT477" s="2845"/>
      <c r="PBU477" s="2845"/>
      <c r="PBV477" s="2845"/>
      <c r="PBW477" s="2845"/>
      <c r="PBX477" s="2845"/>
      <c r="PBY477" s="2845"/>
      <c r="PBZ477" s="2845"/>
      <c r="PCA477" s="2845"/>
      <c r="PCB477" s="2845"/>
      <c r="PCC477" s="2845"/>
      <c r="PCD477" s="2845"/>
      <c r="PCE477" s="2845"/>
      <c r="PCF477" s="2845"/>
      <c r="PCG477" s="2845"/>
      <c r="PCH477" s="2845"/>
      <c r="PCI477" s="2845"/>
      <c r="PCJ477" s="2845"/>
      <c r="PCK477" s="2845"/>
      <c r="PCL477" s="2845"/>
      <c r="PCM477" s="2845"/>
      <c r="PCN477" s="2845"/>
      <c r="PCO477" s="2845"/>
      <c r="PCP477" s="2845"/>
      <c r="PCQ477" s="2845"/>
      <c r="PCR477" s="2845"/>
      <c r="PCS477" s="2845" t="s">
        <v>1379</v>
      </c>
      <c r="PCT477" s="2845"/>
      <c r="PCU477" s="2845"/>
      <c r="PCV477" s="2845"/>
      <c r="PCW477" s="2845"/>
      <c r="PCX477" s="2845"/>
      <c r="PCY477" s="2845"/>
      <c r="PCZ477" s="2845"/>
      <c r="PDA477" s="2845"/>
      <c r="PDB477" s="2845"/>
      <c r="PDC477" s="2845"/>
      <c r="PDD477" s="2845"/>
      <c r="PDE477" s="2845"/>
      <c r="PDF477" s="2845"/>
      <c r="PDG477" s="2845"/>
      <c r="PDH477" s="2845"/>
      <c r="PDI477" s="2845"/>
      <c r="PDJ477" s="2845"/>
      <c r="PDK477" s="2845"/>
      <c r="PDL477" s="2845"/>
      <c r="PDM477" s="2845"/>
      <c r="PDN477" s="2845"/>
      <c r="PDO477" s="2845"/>
      <c r="PDP477" s="2845"/>
      <c r="PDQ477" s="2845"/>
      <c r="PDR477" s="2845"/>
      <c r="PDS477" s="2845"/>
      <c r="PDT477" s="2845"/>
      <c r="PDU477" s="2845"/>
      <c r="PDV477" s="2845"/>
      <c r="PDW477" s="2845"/>
      <c r="PDX477" s="2845"/>
      <c r="PDY477" s="2845" t="s">
        <v>1379</v>
      </c>
      <c r="PDZ477" s="2845"/>
      <c r="PEA477" s="2845"/>
      <c r="PEB477" s="2845"/>
      <c r="PEC477" s="2845"/>
      <c r="PED477" s="2845"/>
      <c r="PEE477" s="2845"/>
      <c r="PEF477" s="2845"/>
      <c r="PEG477" s="2845"/>
      <c r="PEH477" s="2845"/>
      <c r="PEI477" s="2845"/>
      <c r="PEJ477" s="2845"/>
      <c r="PEK477" s="2845"/>
      <c r="PEL477" s="2845"/>
      <c r="PEM477" s="2845"/>
      <c r="PEN477" s="2845"/>
      <c r="PEO477" s="2845"/>
      <c r="PEP477" s="2845"/>
      <c r="PEQ477" s="2845"/>
      <c r="PER477" s="2845"/>
      <c r="PES477" s="2845"/>
      <c r="PET477" s="2845"/>
      <c r="PEU477" s="2845"/>
      <c r="PEV477" s="2845"/>
      <c r="PEW477" s="2845"/>
      <c r="PEX477" s="2845"/>
      <c r="PEY477" s="2845"/>
      <c r="PEZ477" s="2845"/>
      <c r="PFA477" s="2845"/>
      <c r="PFB477" s="2845"/>
      <c r="PFC477" s="2845"/>
      <c r="PFD477" s="2845"/>
      <c r="PFE477" s="2845" t="s">
        <v>1379</v>
      </c>
      <c r="PFF477" s="2845"/>
      <c r="PFG477" s="2845"/>
      <c r="PFH477" s="2845"/>
      <c r="PFI477" s="2845"/>
      <c r="PFJ477" s="2845"/>
      <c r="PFK477" s="2845"/>
      <c r="PFL477" s="2845"/>
      <c r="PFM477" s="2845"/>
      <c r="PFN477" s="2845"/>
      <c r="PFO477" s="2845"/>
      <c r="PFP477" s="2845"/>
      <c r="PFQ477" s="2845"/>
      <c r="PFR477" s="2845"/>
      <c r="PFS477" s="2845"/>
      <c r="PFT477" s="2845"/>
      <c r="PFU477" s="2845"/>
      <c r="PFV477" s="2845"/>
      <c r="PFW477" s="2845"/>
      <c r="PFX477" s="2845"/>
      <c r="PFY477" s="2845"/>
      <c r="PFZ477" s="2845"/>
      <c r="PGA477" s="2845"/>
      <c r="PGB477" s="2845"/>
      <c r="PGC477" s="2845"/>
      <c r="PGD477" s="2845"/>
      <c r="PGE477" s="2845"/>
      <c r="PGF477" s="2845"/>
      <c r="PGG477" s="2845"/>
      <c r="PGH477" s="2845"/>
      <c r="PGI477" s="2845"/>
      <c r="PGJ477" s="2845"/>
      <c r="PGK477" s="2845" t="s">
        <v>1379</v>
      </c>
      <c r="PGL477" s="2845"/>
      <c r="PGM477" s="2845"/>
      <c r="PGN477" s="2845"/>
      <c r="PGO477" s="2845"/>
      <c r="PGP477" s="2845"/>
      <c r="PGQ477" s="2845"/>
      <c r="PGR477" s="2845"/>
      <c r="PGS477" s="2845"/>
      <c r="PGT477" s="2845"/>
      <c r="PGU477" s="2845"/>
      <c r="PGV477" s="2845"/>
      <c r="PGW477" s="2845"/>
      <c r="PGX477" s="2845"/>
      <c r="PGY477" s="2845"/>
      <c r="PGZ477" s="2845"/>
      <c r="PHA477" s="2845"/>
      <c r="PHB477" s="2845"/>
      <c r="PHC477" s="2845"/>
      <c r="PHD477" s="2845"/>
      <c r="PHE477" s="2845"/>
      <c r="PHF477" s="2845"/>
      <c r="PHG477" s="2845"/>
      <c r="PHH477" s="2845"/>
      <c r="PHI477" s="2845"/>
      <c r="PHJ477" s="2845"/>
      <c r="PHK477" s="2845"/>
      <c r="PHL477" s="2845"/>
      <c r="PHM477" s="2845"/>
      <c r="PHN477" s="2845"/>
      <c r="PHO477" s="2845"/>
      <c r="PHP477" s="2845"/>
      <c r="PHQ477" s="2845" t="s">
        <v>1379</v>
      </c>
      <c r="PHR477" s="2845"/>
      <c r="PHS477" s="2845"/>
      <c r="PHT477" s="2845"/>
      <c r="PHU477" s="2845"/>
      <c r="PHV477" s="2845"/>
      <c r="PHW477" s="2845"/>
      <c r="PHX477" s="2845"/>
      <c r="PHY477" s="2845"/>
      <c r="PHZ477" s="2845"/>
      <c r="PIA477" s="2845"/>
      <c r="PIB477" s="2845"/>
      <c r="PIC477" s="2845"/>
      <c r="PID477" s="2845"/>
      <c r="PIE477" s="2845"/>
      <c r="PIF477" s="2845"/>
      <c r="PIG477" s="2845"/>
      <c r="PIH477" s="2845"/>
      <c r="PII477" s="2845"/>
      <c r="PIJ477" s="2845"/>
      <c r="PIK477" s="2845"/>
      <c r="PIL477" s="2845"/>
      <c r="PIM477" s="2845"/>
      <c r="PIN477" s="2845"/>
      <c r="PIO477" s="2845"/>
      <c r="PIP477" s="2845"/>
      <c r="PIQ477" s="2845"/>
      <c r="PIR477" s="2845"/>
      <c r="PIS477" s="2845"/>
      <c r="PIT477" s="2845"/>
      <c r="PIU477" s="2845"/>
      <c r="PIV477" s="2845"/>
      <c r="PIW477" s="2845" t="s">
        <v>1379</v>
      </c>
      <c r="PIX477" s="2845"/>
      <c r="PIY477" s="2845"/>
      <c r="PIZ477" s="2845"/>
      <c r="PJA477" s="2845"/>
      <c r="PJB477" s="2845"/>
      <c r="PJC477" s="2845"/>
      <c r="PJD477" s="2845"/>
      <c r="PJE477" s="2845"/>
      <c r="PJF477" s="2845"/>
      <c r="PJG477" s="2845"/>
      <c r="PJH477" s="2845"/>
      <c r="PJI477" s="2845"/>
      <c r="PJJ477" s="2845"/>
      <c r="PJK477" s="2845"/>
      <c r="PJL477" s="2845"/>
      <c r="PJM477" s="2845"/>
      <c r="PJN477" s="2845"/>
      <c r="PJO477" s="2845"/>
      <c r="PJP477" s="2845"/>
      <c r="PJQ477" s="2845"/>
      <c r="PJR477" s="2845"/>
      <c r="PJS477" s="2845"/>
      <c r="PJT477" s="2845"/>
      <c r="PJU477" s="2845"/>
      <c r="PJV477" s="2845"/>
      <c r="PJW477" s="2845"/>
      <c r="PJX477" s="2845"/>
      <c r="PJY477" s="2845"/>
      <c r="PJZ477" s="2845"/>
      <c r="PKA477" s="2845"/>
      <c r="PKB477" s="2845"/>
      <c r="PKC477" s="2845" t="s">
        <v>1379</v>
      </c>
      <c r="PKD477" s="2845"/>
      <c r="PKE477" s="2845"/>
      <c r="PKF477" s="2845"/>
      <c r="PKG477" s="2845"/>
      <c r="PKH477" s="2845"/>
      <c r="PKI477" s="2845"/>
      <c r="PKJ477" s="2845"/>
      <c r="PKK477" s="2845"/>
      <c r="PKL477" s="2845"/>
      <c r="PKM477" s="2845"/>
      <c r="PKN477" s="2845"/>
      <c r="PKO477" s="2845"/>
      <c r="PKP477" s="2845"/>
      <c r="PKQ477" s="2845"/>
      <c r="PKR477" s="2845"/>
      <c r="PKS477" s="2845"/>
      <c r="PKT477" s="2845"/>
      <c r="PKU477" s="2845"/>
      <c r="PKV477" s="2845"/>
      <c r="PKW477" s="2845"/>
      <c r="PKX477" s="2845"/>
      <c r="PKY477" s="2845"/>
      <c r="PKZ477" s="2845"/>
      <c r="PLA477" s="2845"/>
      <c r="PLB477" s="2845"/>
      <c r="PLC477" s="2845"/>
      <c r="PLD477" s="2845"/>
      <c r="PLE477" s="2845"/>
      <c r="PLF477" s="2845"/>
      <c r="PLG477" s="2845"/>
      <c r="PLH477" s="2845"/>
      <c r="PLI477" s="2845" t="s">
        <v>1379</v>
      </c>
      <c r="PLJ477" s="2845"/>
      <c r="PLK477" s="2845"/>
      <c r="PLL477" s="2845"/>
      <c r="PLM477" s="2845"/>
      <c r="PLN477" s="2845"/>
      <c r="PLO477" s="2845"/>
      <c r="PLP477" s="2845"/>
      <c r="PLQ477" s="2845"/>
      <c r="PLR477" s="2845"/>
      <c r="PLS477" s="2845"/>
      <c r="PLT477" s="2845"/>
      <c r="PLU477" s="2845"/>
      <c r="PLV477" s="2845"/>
      <c r="PLW477" s="2845"/>
      <c r="PLX477" s="2845"/>
      <c r="PLY477" s="2845"/>
      <c r="PLZ477" s="2845"/>
      <c r="PMA477" s="2845"/>
      <c r="PMB477" s="2845"/>
      <c r="PMC477" s="2845"/>
      <c r="PMD477" s="2845"/>
      <c r="PME477" s="2845"/>
      <c r="PMF477" s="2845"/>
      <c r="PMG477" s="2845"/>
      <c r="PMH477" s="2845"/>
      <c r="PMI477" s="2845"/>
      <c r="PMJ477" s="2845"/>
      <c r="PMK477" s="2845"/>
      <c r="PML477" s="2845"/>
      <c r="PMM477" s="2845"/>
      <c r="PMN477" s="2845"/>
      <c r="PMO477" s="2845" t="s">
        <v>1379</v>
      </c>
      <c r="PMP477" s="2845"/>
      <c r="PMQ477" s="2845"/>
      <c r="PMR477" s="2845"/>
      <c r="PMS477" s="2845"/>
      <c r="PMT477" s="2845"/>
      <c r="PMU477" s="2845"/>
      <c r="PMV477" s="2845"/>
      <c r="PMW477" s="2845"/>
      <c r="PMX477" s="2845"/>
      <c r="PMY477" s="2845"/>
      <c r="PMZ477" s="2845"/>
      <c r="PNA477" s="2845"/>
      <c r="PNB477" s="2845"/>
      <c r="PNC477" s="2845"/>
      <c r="PND477" s="2845"/>
      <c r="PNE477" s="2845"/>
      <c r="PNF477" s="2845"/>
      <c r="PNG477" s="2845"/>
      <c r="PNH477" s="2845"/>
      <c r="PNI477" s="2845"/>
      <c r="PNJ477" s="2845"/>
      <c r="PNK477" s="2845"/>
      <c r="PNL477" s="2845"/>
      <c r="PNM477" s="2845"/>
      <c r="PNN477" s="2845"/>
      <c r="PNO477" s="2845"/>
      <c r="PNP477" s="2845"/>
      <c r="PNQ477" s="2845"/>
      <c r="PNR477" s="2845"/>
      <c r="PNS477" s="2845"/>
      <c r="PNT477" s="2845"/>
      <c r="PNU477" s="2845" t="s">
        <v>1379</v>
      </c>
      <c r="PNV477" s="2845"/>
      <c r="PNW477" s="2845"/>
      <c r="PNX477" s="2845"/>
      <c r="PNY477" s="2845"/>
      <c r="PNZ477" s="2845"/>
      <c r="POA477" s="2845"/>
      <c r="POB477" s="2845"/>
      <c r="POC477" s="2845"/>
      <c r="POD477" s="2845"/>
      <c r="POE477" s="2845"/>
      <c r="POF477" s="2845"/>
      <c r="POG477" s="2845"/>
      <c r="POH477" s="2845"/>
      <c r="POI477" s="2845"/>
      <c r="POJ477" s="2845"/>
      <c r="POK477" s="2845"/>
      <c r="POL477" s="2845"/>
      <c r="POM477" s="2845"/>
      <c r="PON477" s="2845"/>
      <c r="POO477" s="2845"/>
      <c r="POP477" s="2845"/>
      <c r="POQ477" s="2845"/>
      <c r="POR477" s="2845"/>
      <c r="POS477" s="2845"/>
      <c r="POT477" s="2845"/>
      <c r="POU477" s="2845"/>
      <c r="POV477" s="2845"/>
      <c r="POW477" s="2845"/>
      <c r="POX477" s="2845"/>
      <c r="POY477" s="2845"/>
      <c r="POZ477" s="2845"/>
      <c r="PPA477" s="2845" t="s">
        <v>1379</v>
      </c>
      <c r="PPB477" s="2845"/>
      <c r="PPC477" s="2845"/>
      <c r="PPD477" s="2845"/>
      <c r="PPE477" s="2845"/>
      <c r="PPF477" s="2845"/>
      <c r="PPG477" s="2845"/>
      <c r="PPH477" s="2845"/>
      <c r="PPI477" s="2845"/>
      <c r="PPJ477" s="2845"/>
      <c r="PPK477" s="2845"/>
      <c r="PPL477" s="2845"/>
      <c r="PPM477" s="2845"/>
      <c r="PPN477" s="2845"/>
      <c r="PPO477" s="2845"/>
      <c r="PPP477" s="2845"/>
      <c r="PPQ477" s="2845"/>
      <c r="PPR477" s="2845"/>
      <c r="PPS477" s="2845"/>
      <c r="PPT477" s="2845"/>
      <c r="PPU477" s="2845"/>
      <c r="PPV477" s="2845"/>
      <c r="PPW477" s="2845"/>
      <c r="PPX477" s="2845"/>
      <c r="PPY477" s="2845"/>
      <c r="PPZ477" s="2845"/>
      <c r="PQA477" s="2845"/>
      <c r="PQB477" s="2845"/>
      <c r="PQC477" s="2845"/>
      <c r="PQD477" s="2845"/>
      <c r="PQE477" s="2845"/>
      <c r="PQF477" s="2845"/>
      <c r="PQG477" s="2845" t="s">
        <v>1379</v>
      </c>
      <c r="PQH477" s="2845"/>
      <c r="PQI477" s="2845"/>
      <c r="PQJ477" s="2845"/>
      <c r="PQK477" s="2845"/>
      <c r="PQL477" s="2845"/>
      <c r="PQM477" s="2845"/>
      <c r="PQN477" s="2845"/>
      <c r="PQO477" s="2845"/>
      <c r="PQP477" s="2845"/>
      <c r="PQQ477" s="2845"/>
      <c r="PQR477" s="2845"/>
      <c r="PQS477" s="2845"/>
      <c r="PQT477" s="2845"/>
      <c r="PQU477" s="2845"/>
      <c r="PQV477" s="2845"/>
      <c r="PQW477" s="2845"/>
      <c r="PQX477" s="2845"/>
      <c r="PQY477" s="2845"/>
      <c r="PQZ477" s="2845"/>
      <c r="PRA477" s="2845"/>
      <c r="PRB477" s="2845"/>
      <c r="PRC477" s="2845"/>
      <c r="PRD477" s="2845"/>
      <c r="PRE477" s="2845"/>
      <c r="PRF477" s="2845"/>
      <c r="PRG477" s="2845"/>
      <c r="PRH477" s="2845"/>
      <c r="PRI477" s="2845"/>
      <c r="PRJ477" s="2845"/>
      <c r="PRK477" s="2845"/>
      <c r="PRL477" s="2845"/>
      <c r="PRM477" s="2845" t="s">
        <v>1379</v>
      </c>
      <c r="PRN477" s="2845"/>
      <c r="PRO477" s="2845"/>
      <c r="PRP477" s="2845"/>
      <c r="PRQ477" s="2845"/>
      <c r="PRR477" s="2845"/>
      <c r="PRS477" s="2845"/>
      <c r="PRT477" s="2845"/>
      <c r="PRU477" s="2845"/>
      <c r="PRV477" s="2845"/>
      <c r="PRW477" s="2845"/>
      <c r="PRX477" s="2845"/>
      <c r="PRY477" s="2845"/>
      <c r="PRZ477" s="2845"/>
      <c r="PSA477" s="2845"/>
      <c r="PSB477" s="2845"/>
      <c r="PSC477" s="2845"/>
      <c r="PSD477" s="2845"/>
      <c r="PSE477" s="2845"/>
      <c r="PSF477" s="2845"/>
      <c r="PSG477" s="2845"/>
      <c r="PSH477" s="2845"/>
      <c r="PSI477" s="2845"/>
      <c r="PSJ477" s="2845"/>
      <c r="PSK477" s="2845"/>
      <c r="PSL477" s="2845"/>
      <c r="PSM477" s="2845"/>
      <c r="PSN477" s="2845"/>
      <c r="PSO477" s="2845"/>
      <c r="PSP477" s="2845"/>
      <c r="PSQ477" s="2845"/>
      <c r="PSR477" s="2845"/>
      <c r="PSS477" s="2845" t="s">
        <v>1379</v>
      </c>
      <c r="PST477" s="2845"/>
      <c r="PSU477" s="2845"/>
      <c r="PSV477" s="2845"/>
      <c r="PSW477" s="2845"/>
      <c r="PSX477" s="2845"/>
      <c r="PSY477" s="2845"/>
      <c r="PSZ477" s="2845"/>
      <c r="PTA477" s="2845"/>
      <c r="PTB477" s="2845"/>
      <c r="PTC477" s="2845"/>
      <c r="PTD477" s="2845"/>
      <c r="PTE477" s="2845"/>
      <c r="PTF477" s="2845"/>
      <c r="PTG477" s="2845"/>
      <c r="PTH477" s="2845"/>
      <c r="PTI477" s="2845"/>
      <c r="PTJ477" s="2845"/>
      <c r="PTK477" s="2845"/>
      <c r="PTL477" s="2845"/>
      <c r="PTM477" s="2845"/>
      <c r="PTN477" s="2845"/>
      <c r="PTO477" s="2845"/>
      <c r="PTP477" s="2845"/>
      <c r="PTQ477" s="2845"/>
      <c r="PTR477" s="2845"/>
      <c r="PTS477" s="2845"/>
      <c r="PTT477" s="2845"/>
      <c r="PTU477" s="2845"/>
      <c r="PTV477" s="2845"/>
      <c r="PTW477" s="2845"/>
      <c r="PTX477" s="2845"/>
      <c r="PTY477" s="2845" t="s">
        <v>1379</v>
      </c>
      <c r="PTZ477" s="2845"/>
      <c r="PUA477" s="2845"/>
      <c r="PUB477" s="2845"/>
      <c r="PUC477" s="2845"/>
      <c r="PUD477" s="2845"/>
      <c r="PUE477" s="2845"/>
      <c r="PUF477" s="2845"/>
      <c r="PUG477" s="2845"/>
      <c r="PUH477" s="2845"/>
      <c r="PUI477" s="2845"/>
      <c r="PUJ477" s="2845"/>
      <c r="PUK477" s="2845"/>
      <c r="PUL477" s="2845"/>
      <c r="PUM477" s="2845"/>
      <c r="PUN477" s="2845"/>
      <c r="PUO477" s="2845"/>
      <c r="PUP477" s="2845"/>
      <c r="PUQ477" s="2845"/>
      <c r="PUR477" s="2845"/>
      <c r="PUS477" s="2845"/>
      <c r="PUT477" s="2845"/>
      <c r="PUU477" s="2845"/>
      <c r="PUV477" s="2845"/>
      <c r="PUW477" s="2845"/>
      <c r="PUX477" s="2845"/>
      <c r="PUY477" s="2845"/>
      <c r="PUZ477" s="2845"/>
      <c r="PVA477" s="2845"/>
      <c r="PVB477" s="2845"/>
      <c r="PVC477" s="2845"/>
      <c r="PVD477" s="2845"/>
      <c r="PVE477" s="2845" t="s">
        <v>1379</v>
      </c>
      <c r="PVF477" s="2845"/>
      <c r="PVG477" s="2845"/>
      <c r="PVH477" s="2845"/>
      <c r="PVI477" s="2845"/>
      <c r="PVJ477" s="2845"/>
      <c r="PVK477" s="2845"/>
      <c r="PVL477" s="2845"/>
      <c r="PVM477" s="2845"/>
      <c r="PVN477" s="2845"/>
      <c r="PVO477" s="2845"/>
      <c r="PVP477" s="2845"/>
      <c r="PVQ477" s="2845"/>
      <c r="PVR477" s="2845"/>
      <c r="PVS477" s="2845"/>
      <c r="PVT477" s="2845"/>
      <c r="PVU477" s="2845"/>
      <c r="PVV477" s="2845"/>
      <c r="PVW477" s="2845"/>
      <c r="PVX477" s="2845"/>
      <c r="PVY477" s="2845"/>
      <c r="PVZ477" s="2845"/>
      <c r="PWA477" s="2845"/>
      <c r="PWB477" s="2845"/>
      <c r="PWC477" s="2845"/>
      <c r="PWD477" s="2845"/>
      <c r="PWE477" s="2845"/>
      <c r="PWF477" s="2845"/>
      <c r="PWG477" s="2845"/>
      <c r="PWH477" s="2845"/>
      <c r="PWI477" s="2845"/>
      <c r="PWJ477" s="2845"/>
      <c r="PWK477" s="2845" t="s">
        <v>1379</v>
      </c>
      <c r="PWL477" s="2845"/>
      <c r="PWM477" s="2845"/>
      <c r="PWN477" s="2845"/>
      <c r="PWO477" s="2845"/>
      <c r="PWP477" s="2845"/>
      <c r="PWQ477" s="2845"/>
      <c r="PWR477" s="2845"/>
      <c r="PWS477" s="2845"/>
      <c r="PWT477" s="2845"/>
      <c r="PWU477" s="2845"/>
      <c r="PWV477" s="2845"/>
      <c r="PWW477" s="2845"/>
      <c r="PWX477" s="2845"/>
      <c r="PWY477" s="2845"/>
      <c r="PWZ477" s="2845"/>
      <c r="PXA477" s="2845"/>
      <c r="PXB477" s="2845"/>
      <c r="PXC477" s="2845"/>
      <c r="PXD477" s="2845"/>
      <c r="PXE477" s="2845"/>
      <c r="PXF477" s="2845"/>
      <c r="PXG477" s="2845"/>
      <c r="PXH477" s="2845"/>
      <c r="PXI477" s="2845"/>
      <c r="PXJ477" s="2845"/>
      <c r="PXK477" s="2845"/>
      <c r="PXL477" s="2845"/>
      <c r="PXM477" s="2845"/>
      <c r="PXN477" s="2845"/>
      <c r="PXO477" s="2845"/>
      <c r="PXP477" s="2845"/>
      <c r="PXQ477" s="2845" t="s">
        <v>1379</v>
      </c>
      <c r="PXR477" s="2845"/>
      <c r="PXS477" s="2845"/>
      <c r="PXT477" s="2845"/>
      <c r="PXU477" s="2845"/>
      <c r="PXV477" s="2845"/>
      <c r="PXW477" s="2845"/>
      <c r="PXX477" s="2845"/>
      <c r="PXY477" s="2845"/>
      <c r="PXZ477" s="2845"/>
      <c r="PYA477" s="2845"/>
      <c r="PYB477" s="2845"/>
      <c r="PYC477" s="2845"/>
      <c r="PYD477" s="2845"/>
      <c r="PYE477" s="2845"/>
      <c r="PYF477" s="2845"/>
      <c r="PYG477" s="2845"/>
      <c r="PYH477" s="2845"/>
      <c r="PYI477" s="2845"/>
      <c r="PYJ477" s="2845"/>
      <c r="PYK477" s="2845"/>
      <c r="PYL477" s="2845"/>
      <c r="PYM477" s="2845"/>
      <c r="PYN477" s="2845"/>
      <c r="PYO477" s="2845"/>
      <c r="PYP477" s="2845"/>
      <c r="PYQ477" s="2845"/>
      <c r="PYR477" s="2845"/>
      <c r="PYS477" s="2845"/>
      <c r="PYT477" s="2845"/>
      <c r="PYU477" s="2845"/>
      <c r="PYV477" s="2845"/>
      <c r="PYW477" s="2845" t="s">
        <v>1379</v>
      </c>
      <c r="PYX477" s="2845"/>
      <c r="PYY477" s="2845"/>
      <c r="PYZ477" s="2845"/>
      <c r="PZA477" s="2845"/>
      <c r="PZB477" s="2845"/>
      <c r="PZC477" s="2845"/>
      <c r="PZD477" s="2845"/>
      <c r="PZE477" s="2845"/>
      <c r="PZF477" s="2845"/>
      <c r="PZG477" s="2845"/>
      <c r="PZH477" s="2845"/>
      <c r="PZI477" s="2845"/>
      <c r="PZJ477" s="2845"/>
      <c r="PZK477" s="2845"/>
      <c r="PZL477" s="2845"/>
      <c r="PZM477" s="2845"/>
      <c r="PZN477" s="2845"/>
      <c r="PZO477" s="2845"/>
      <c r="PZP477" s="2845"/>
      <c r="PZQ477" s="2845"/>
      <c r="PZR477" s="2845"/>
      <c r="PZS477" s="2845"/>
      <c r="PZT477" s="2845"/>
      <c r="PZU477" s="2845"/>
      <c r="PZV477" s="2845"/>
      <c r="PZW477" s="2845"/>
      <c r="PZX477" s="2845"/>
      <c r="PZY477" s="2845"/>
      <c r="PZZ477" s="2845"/>
      <c r="QAA477" s="2845"/>
      <c r="QAB477" s="2845"/>
      <c r="QAC477" s="2845" t="s">
        <v>1379</v>
      </c>
      <c r="QAD477" s="2845"/>
      <c r="QAE477" s="2845"/>
      <c r="QAF477" s="2845"/>
      <c r="QAG477" s="2845"/>
      <c r="QAH477" s="2845"/>
      <c r="QAI477" s="2845"/>
      <c r="QAJ477" s="2845"/>
      <c r="QAK477" s="2845"/>
      <c r="QAL477" s="2845"/>
      <c r="QAM477" s="2845"/>
      <c r="QAN477" s="2845"/>
      <c r="QAO477" s="2845"/>
      <c r="QAP477" s="2845"/>
      <c r="QAQ477" s="2845"/>
      <c r="QAR477" s="2845"/>
      <c r="QAS477" s="2845"/>
      <c r="QAT477" s="2845"/>
      <c r="QAU477" s="2845"/>
      <c r="QAV477" s="2845"/>
      <c r="QAW477" s="2845"/>
      <c r="QAX477" s="2845"/>
      <c r="QAY477" s="2845"/>
      <c r="QAZ477" s="2845"/>
      <c r="QBA477" s="2845"/>
      <c r="QBB477" s="2845"/>
      <c r="QBC477" s="2845"/>
      <c r="QBD477" s="2845"/>
      <c r="QBE477" s="2845"/>
      <c r="QBF477" s="2845"/>
      <c r="QBG477" s="2845"/>
      <c r="QBH477" s="2845"/>
      <c r="QBI477" s="2845" t="s">
        <v>1379</v>
      </c>
      <c r="QBJ477" s="2845"/>
      <c r="QBK477" s="2845"/>
      <c r="QBL477" s="2845"/>
      <c r="QBM477" s="2845"/>
      <c r="QBN477" s="2845"/>
      <c r="QBO477" s="2845"/>
      <c r="QBP477" s="2845"/>
      <c r="QBQ477" s="2845"/>
      <c r="QBR477" s="2845"/>
      <c r="QBS477" s="2845"/>
      <c r="QBT477" s="2845"/>
      <c r="QBU477" s="2845"/>
      <c r="QBV477" s="2845"/>
      <c r="QBW477" s="2845"/>
      <c r="QBX477" s="2845"/>
      <c r="QBY477" s="2845"/>
      <c r="QBZ477" s="2845"/>
      <c r="QCA477" s="2845"/>
      <c r="QCB477" s="2845"/>
      <c r="QCC477" s="2845"/>
      <c r="QCD477" s="2845"/>
      <c r="QCE477" s="2845"/>
      <c r="QCF477" s="2845"/>
      <c r="QCG477" s="2845"/>
      <c r="QCH477" s="2845"/>
      <c r="QCI477" s="2845"/>
      <c r="QCJ477" s="2845"/>
      <c r="QCK477" s="2845"/>
      <c r="QCL477" s="2845"/>
      <c r="QCM477" s="2845"/>
      <c r="QCN477" s="2845"/>
      <c r="QCO477" s="2845" t="s">
        <v>1379</v>
      </c>
      <c r="QCP477" s="2845"/>
      <c r="QCQ477" s="2845"/>
      <c r="QCR477" s="2845"/>
      <c r="QCS477" s="2845"/>
      <c r="QCT477" s="2845"/>
      <c r="QCU477" s="2845"/>
      <c r="QCV477" s="2845"/>
      <c r="QCW477" s="2845"/>
      <c r="QCX477" s="2845"/>
      <c r="QCY477" s="2845"/>
      <c r="QCZ477" s="2845"/>
      <c r="QDA477" s="2845"/>
      <c r="QDB477" s="2845"/>
      <c r="QDC477" s="2845"/>
      <c r="QDD477" s="2845"/>
      <c r="QDE477" s="2845"/>
      <c r="QDF477" s="2845"/>
      <c r="QDG477" s="2845"/>
      <c r="QDH477" s="2845"/>
      <c r="QDI477" s="2845"/>
      <c r="QDJ477" s="2845"/>
      <c r="QDK477" s="2845"/>
      <c r="QDL477" s="2845"/>
      <c r="QDM477" s="2845"/>
      <c r="QDN477" s="2845"/>
      <c r="QDO477" s="2845"/>
      <c r="QDP477" s="2845"/>
      <c r="QDQ477" s="2845"/>
      <c r="QDR477" s="2845"/>
      <c r="QDS477" s="2845"/>
      <c r="QDT477" s="2845"/>
      <c r="QDU477" s="2845" t="s">
        <v>1379</v>
      </c>
      <c r="QDV477" s="2845"/>
      <c r="QDW477" s="2845"/>
      <c r="QDX477" s="2845"/>
      <c r="QDY477" s="2845"/>
      <c r="QDZ477" s="2845"/>
      <c r="QEA477" s="2845"/>
      <c r="QEB477" s="2845"/>
      <c r="QEC477" s="2845"/>
      <c r="QED477" s="2845"/>
      <c r="QEE477" s="2845"/>
      <c r="QEF477" s="2845"/>
      <c r="QEG477" s="2845"/>
      <c r="QEH477" s="2845"/>
      <c r="QEI477" s="2845"/>
      <c r="QEJ477" s="2845"/>
      <c r="QEK477" s="2845"/>
      <c r="QEL477" s="2845"/>
      <c r="QEM477" s="2845"/>
      <c r="QEN477" s="2845"/>
      <c r="QEO477" s="2845"/>
      <c r="QEP477" s="2845"/>
      <c r="QEQ477" s="2845"/>
      <c r="QER477" s="2845"/>
      <c r="QES477" s="2845"/>
      <c r="QET477" s="2845"/>
      <c r="QEU477" s="2845"/>
      <c r="QEV477" s="2845"/>
      <c r="QEW477" s="2845"/>
      <c r="QEX477" s="2845"/>
      <c r="QEY477" s="2845"/>
      <c r="QEZ477" s="2845"/>
      <c r="QFA477" s="2845" t="s">
        <v>1379</v>
      </c>
      <c r="QFB477" s="2845"/>
      <c r="QFC477" s="2845"/>
      <c r="QFD477" s="2845"/>
      <c r="QFE477" s="2845"/>
      <c r="QFF477" s="2845"/>
      <c r="QFG477" s="2845"/>
      <c r="QFH477" s="2845"/>
      <c r="QFI477" s="2845"/>
      <c r="QFJ477" s="2845"/>
      <c r="QFK477" s="2845"/>
      <c r="QFL477" s="2845"/>
      <c r="QFM477" s="2845"/>
      <c r="QFN477" s="2845"/>
      <c r="QFO477" s="2845"/>
      <c r="QFP477" s="2845"/>
      <c r="QFQ477" s="2845"/>
      <c r="QFR477" s="2845"/>
      <c r="QFS477" s="2845"/>
      <c r="QFT477" s="2845"/>
      <c r="QFU477" s="2845"/>
      <c r="QFV477" s="2845"/>
      <c r="QFW477" s="2845"/>
      <c r="QFX477" s="2845"/>
      <c r="QFY477" s="2845"/>
      <c r="QFZ477" s="2845"/>
      <c r="QGA477" s="2845"/>
      <c r="QGB477" s="2845"/>
      <c r="QGC477" s="2845"/>
      <c r="QGD477" s="2845"/>
      <c r="QGE477" s="2845"/>
      <c r="QGF477" s="2845"/>
      <c r="QGG477" s="2845" t="s">
        <v>1379</v>
      </c>
      <c r="QGH477" s="2845"/>
      <c r="QGI477" s="2845"/>
      <c r="QGJ477" s="2845"/>
      <c r="QGK477" s="2845"/>
      <c r="QGL477" s="2845"/>
      <c r="QGM477" s="2845"/>
      <c r="QGN477" s="2845"/>
      <c r="QGO477" s="2845"/>
      <c r="QGP477" s="2845"/>
      <c r="QGQ477" s="2845"/>
      <c r="QGR477" s="2845"/>
      <c r="QGS477" s="2845"/>
      <c r="QGT477" s="2845"/>
      <c r="QGU477" s="2845"/>
      <c r="QGV477" s="2845"/>
      <c r="QGW477" s="2845"/>
      <c r="QGX477" s="2845"/>
      <c r="QGY477" s="2845"/>
      <c r="QGZ477" s="2845"/>
      <c r="QHA477" s="2845"/>
      <c r="QHB477" s="2845"/>
      <c r="QHC477" s="2845"/>
      <c r="QHD477" s="2845"/>
      <c r="QHE477" s="2845"/>
      <c r="QHF477" s="2845"/>
      <c r="QHG477" s="2845"/>
      <c r="QHH477" s="2845"/>
      <c r="QHI477" s="2845"/>
      <c r="QHJ477" s="2845"/>
      <c r="QHK477" s="2845"/>
      <c r="QHL477" s="2845"/>
      <c r="QHM477" s="2845" t="s">
        <v>1379</v>
      </c>
      <c r="QHN477" s="2845"/>
      <c r="QHO477" s="2845"/>
      <c r="QHP477" s="2845"/>
      <c r="QHQ477" s="2845"/>
      <c r="QHR477" s="2845"/>
      <c r="QHS477" s="2845"/>
      <c r="QHT477" s="2845"/>
      <c r="QHU477" s="2845"/>
      <c r="QHV477" s="2845"/>
      <c r="QHW477" s="2845"/>
      <c r="QHX477" s="2845"/>
      <c r="QHY477" s="2845"/>
      <c r="QHZ477" s="2845"/>
      <c r="QIA477" s="2845"/>
      <c r="QIB477" s="2845"/>
      <c r="QIC477" s="2845"/>
      <c r="QID477" s="2845"/>
      <c r="QIE477" s="2845"/>
      <c r="QIF477" s="2845"/>
      <c r="QIG477" s="2845"/>
      <c r="QIH477" s="2845"/>
      <c r="QII477" s="2845"/>
      <c r="QIJ477" s="2845"/>
      <c r="QIK477" s="2845"/>
      <c r="QIL477" s="2845"/>
      <c r="QIM477" s="2845"/>
      <c r="QIN477" s="2845"/>
      <c r="QIO477" s="2845"/>
      <c r="QIP477" s="2845"/>
      <c r="QIQ477" s="2845"/>
      <c r="QIR477" s="2845"/>
      <c r="QIS477" s="2845" t="s">
        <v>1379</v>
      </c>
      <c r="QIT477" s="2845"/>
      <c r="QIU477" s="2845"/>
      <c r="QIV477" s="2845"/>
      <c r="QIW477" s="2845"/>
      <c r="QIX477" s="2845"/>
      <c r="QIY477" s="2845"/>
      <c r="QIZ477" s="2845"/>
      <c r="QJA477" s="2845"/>
      <c r="QJB477" s="2845"/>
      <c r="QJC477" s="2845"/>
      <c r="QJD477" s="2845"/>
      <c r="QJE477" s="2845"/>
      <c r="QJF477" s="2845"/>
      <c r="QJG477" s="2845"/>
      <c r="QJH477" s="2845"/>
      <c r="QJI477" s="2845"/>
      <c r="QJJ477" s="2845"/>
      <c r="QJK477" s="2845"/>
      <c r="QJL477" s="2845"/>
      <c r="QJM477" s="2845"/>
      <c r="QJN477" s="2845"/>
      <c r="QJO477" s="2845"/>
      <c r="QJP477" s="2845"/>
      <c r="QJQ477" s="2845"/>
      <c r="QJR477" s="2845"/>
      <c r="QJS477" s="2845"/>
      <c r="QJT477" s="2845"/>
      <c r="QJU477" s="2845"/>
      <c r="QJV477" s="2845"/>
      <c r="QJW477" s="2845"/>
      <c r="QJX477" s="2845"/>
      <c r="QJY477" s="2845" t="s">
        <v>1379</v>
      </c>
      <c r="QJZ477" s="2845"/>
      <c r="QKA477" s="2845"/>
      <c r="QKB477" s="2845"/>
      <c r="QKC477" s="2845"/>
      <c r="QKD477" s="2845"/>
      <c r="QKE477" s="2845"/>
      <c r="QKF477" s="2845"/>
      <c r="QKG477" s="2845"/>
      <c r="QKH477" s="2845"/>
      <c r="QKI477" s="2845"/>
      <c r="QKJ477" s="2845"/>
      <c r="QKK477" s="2845"/>
      <c r="QKL477" s="2845"/>
      <c r="QKM477" s="2845"/>
      <c r="QKN477" s="2845"/>
      <c r="QKO477" s="2845"/>
      <c r="QKP477" s="2845"/>
      <c r="QKQ477" s="2845"/>
      <c r="QKR477" s="2845"/>
      <c r="QKS477" s="2845"/>
      <c r="QKT477" s="2845"/>
      <c r="QKU477" s="2845"/>
      <c r="QKV477" s="2845"/>
      <c r="QKW477" s="2845"/>
      <c r="QKX477" s="2845"/>
      <c r="QKY477" s="2845"/>
      <c r="QKZ477" s="2845"/>
      <c r="QLA477" s="2845"/>
      <c r="QLB477" s="2845"/>
      <c r="QLC477" s="2845"/>
      <c r="QLD477" s="2845"/>
      <c r="QLE477" s="2845" t="s">
        <v>1379</v>
      </c>
      <c r="QLF477" s="2845"/>
      <c r="QLG477" s="2845"/>
      <c r="QLH477" s="2845"/>
      <c r="QLI477" s="2845"/>
      <c r="QLJ477" s="2845"/>
      <c r="QLK477" s="2845"/>
      <c r="QLL477" s="2845"/>
      <c r="QLM477" s="2845"/>
      <c r="QLN477" s="2845"/>
      <c r="QLO477" s="2845"/>
      <c r="QLP477" s="2845"/>
      <c r="QLQ477" s="2845"/>
      <c r="QLR477" s="2845"/>
      <c r="QLS477" s="2845"/>
      <c r="QLT477" s="2845"/>
      <c r="QLU477" s="2845"/>
      <c r="QLV477" s="2845"/>
      <c r="QLW477" s="2845"/>
      <c r="QLX477" s="2845"/>
      <c r="QLY477" s="2845"/>
      <c r="QLZ477" s="2845"/>
      <c r="QMA477" s="2845"/>
      <c r="QMB477" s="2845"/>
      <c r="QMC477" s="2845"/>
      <c r="QMD477" s="2845"/>
      <c r="QME477" s="2845"/>
      <c r="QMF477" s="2845"/>
      <c r="QMG477" s="2845"/>
      <c r="QMH477" s="2845"/>
      <c r="QMI477" s="2845"/>
      <c r="QMJ477" s="2845"/>
      <c r="QMK477" s="2845" t="s">
        <v>1379</v>
      </c>
      <c r="QML477" s="2845"/>
      <c r="QMM477" s="2845"/>
      <c r="QMN477" s="2845"/>
      <c r="QMO477" s="2845"/>
      <c r="QMP477" s="2845"/>
      <c r="QMQ477" s="2845"/>
      <c r="QMR477" s="2845"/>
      <c r="QMS477" s="2845"/>
      <c r="QMT477" s="2845"/>
      <c r="QMU477" s="2845"/>
      <c r="QMV477" s="2845"/>
      <c r="QMW477" s="2845"/>
      <c r="QMX477" s="2845"/>
      <c r="QMY477" s="2845"/>
      <c r="QMZ477" s="2845"/>
      <c r="QNA477" s="2845"/>
      <c r="QNB477" s="2845"/>
      <c r="QNC477" s="2845"/>
      <c r="QND477" s="2845"/>
      <c r="QNE477" s="2845"/>
      <c r="QNF477" s="2845"/>
      <c r="QNG477" s="2845"/>
      <c r="QNH477" s="2845"/>
      <c r="QNI477" s="2845"/>
      <c r="QNJ477" s="2845"/>
      <c r="QNK477" s="2845"/>
      <c r="QNL477" s="2845"/>
      <c r="QNM477" s="2845"/>
      <c r="QNN477" s="2845"/>
      <c r="QNO477" s="2845"/>
      <c r="QNP477" s="2845"/>
      <c r="QNQ477" s="2845" t="s">
        <v>1379</v>
      </c>
      <c r="QNR477" s="2845"/>
      <c r="QNS477" s="2845"/>
      <c r="QNT477" s="2845"/>
      <c r="QNU477" s="2845"/>
      <c r="QNV477" s="2845"/>
      <c r="QNW477" s="2845"/>
      <c r="QNX477" s="2845"/>
      <c r="QNY477" s="2845"/>
      <c r="QNZ477" s="2845"/>
      <c r="QOA477" s="2845"/>
      <c r="QOB477" s="2845"/>
      <c r="QOC477" s="2845"/>
      <c r="QOD477" s="2845"/>
      <c r="QOE477" s="2845"/>
      <c r="QOF477" s="2845"/>
      <c r="QOG477" s="2845"/>
      <c r="QOH477" s="2845"/>
      <c r="QOI477" s="2845"/>
      <c r="QOJ477" s="2845"/>
      <c r="QOK477" s="2845"/>
      <c r="QOL477" s="2845"/>
      <c r="QOM477" s="2845"/>
      <c r="QON477" s="2845"/>
      <c r="QOO477" s="2845"/>
      <c r="QOP477" s="2845"/>
      <c r="QOQ477" s="2845"/>
      <c r="QOR477" s="2845"/>
      <c r="QOS477" s="2845"/>
      <c r="QOT477" s="2845"/>
      <c r="QOU477" s="2845"/>
      <c r="QOV477" s="2845"/>
      <c r="QOW477" s="2845" t="s">
        <v>1379</v>
      </c>
      <c r="QOX477" s="2845"/>
      <c r="QOY477" s="2845"/>
      <c r="QOZ477" s="2845"/>
      <c r="QPA477" s="2845"/>
      <c r="QPB477" s="2845"/>
      <c r="QPC477" s="2845"/>
      <c r="QPD477" s="2845"/>
      <c r="QPE477" s="2845"/>
      <c r="QPF477" s="2845"/>
      <c r="QPG477" s="2845"/>
      <c r="QPH477" s="2845"/>
      <c r="QPI477" s="2845"/>
      <c r="QPJ477" s="2845"/>
      <c r="QPK477" s="2845"/>
      <c r="QPL477" s="2845"/>
      <c r="QPM477" s="2845"/>
      <c r="QPN477" s="2845"/>
      <c r="QPO477" s="2845"/>
      <c r="QPP477" s="2845"/>
      <c r="QPQ477" s="2845"/>
      <c r="QPR477" s="2845"/>
      <c r="QPS477" s="2845"/>
      <c r="QPT477" s="2845"/>
      <c r="QPU477" s="2845"/>
      <c r="QPV477" s="2845"/>
      <c r="QPW477" s="2845"/>
      <c r="QPX477" s="2845"/>
      <c r="QPY477" s="2845"/>
      <c r="QPZ477" s="2845"/>
      <c r="QQA477" s="2845"/>
      <c r="QQB477" s="2845"/>
      <c r="QQC477" s="2845" t="s">
        <v>1379</v>
      </c>
      <c r="QQD477" s="2845"/>
      <c r="QQE477" s="2845"/>
      <c r="QQF477" s="2845"/>
      <c r="QQG477" s="2845"/>
      <c r="QQH477" s="2845"/>
      <c r="QQI477" s="2845"/>
      <c r="QQJ477" s="2845"/>
      <c r="QQK477" s="2845"/>
      <c r="QQL477" s="2845"/>
      <c r="QQM477" s="2845"/>
      <c r="QQN477" s="2845"/>
      <c r="QQO477" s="2845"/>
      <c r="QQP477" s="2845"/>
      <c r="QQQ477" s="2845"/>
      <c r="QQR477" s="2845"/>
      <c r="QQS477" s="2845"/>
      <c r="QQT477" s="2845"/>
      <c r="QQU477" s="2845"/>
      <c r="QQV477" s="2845"/>
      <c r="QQW477" s="2845"/>
      <c r="QQX477" s="2845"/>
      <c r="QQY477" s="2845"/>
      <c r="QQZ477" s="2845"/>
      <c r="QRA477" s="2845"/>
      <c r="QRB477" s="2845"/>
      <c r="QRC477" s="2845"/>
      <c r="QRD477" s="2845"/>
      <c r="QRE477" s="2845"/>
      <c r="QRF477" s="2845"/>
      <c r="QRG477" s="2845"/>
      <c r="QRH477" s="2845"/>
      <c r="QRI477" s="2845" t="s">
        <v>1379</v>
      </c>
      <c r="QRJ477" s="2845"/>
      <c r="QRK477" s="2845"/>
      <c r="QRL477" s="2845"/>
      <c r="QRM477" s="2845"/>
      <c r="QRN477" s="2845"/>
      <c r="QRO477" s="2845"/>
      <c r="QRP477" s="2845"/>
      <c r="QRQ477" s="2845"/>
      <c r="QRR477" s="2845"/>
      <c r="QRS477" s="2845"/>
      <c r="QRT477" s="2845"/>
      <c r="QRU477" s="2845"/>
      <c r="QRV477" s="2845"/>
      <c r="QRW477" s="2845"/>
      <c r="QRX477" s="2845"/>
      <c r="QRY477" s="2845"/>
      <c r="QRZ477" s="2845"/>
      <c r="QSA477" s="2845"/>
      <c r="QSB477" s="2845"/>
      <c r="QSC477" s="2845"/>
      <c r="QSD477" s="2845"/>
      <c r="QSE477" s="2845"/>
      <c r="QSF477" s="2845"/>
      <c r="QSG477" s="2845"/>
      <c r="QSH477" s="2845"/>
      <c r="QSI477" s="2845"/>
      <c r="QSJ477" s="2845"/>
      <c r="QSK477" s="2845"/>
      <c r="QSL477" s="2845"/>
      <c r="QSM477" s="2845"/>
      <c r="QSN477" s="2845"/>
      <c r="QSO477" s="2845" t="s">
        <v>1379</v>
      </c>
      <c r="QSP477" s="2845"/>
      <c r="QSQ477" s="2845"/>
      <c r="QSR477" s="2845"/>
      <c r="QSS477" s="2845"/>
      <c r="QST477" s="2845"/>
      <c r="QSU477" s="2845"/>
      <c r="QSV477" s="2845"/>
      <c r="QSW477" s="2845"/>
      <c r="QSX477" s="2845"/>
      <c r="QSY477" s="2845"/>
      <c r="QSZ477" s="2845"/>
      <c r="QTA477" s="2845"/>
      <c r="QTB477" s="2845"/>
      <c r="QTC477" s="2845"/>
      <c r="QTD477" s="2845"/>
      <c r="QTE477" s="2845"/>
      <c r="QTF477" s="2845"/>
      <c r="QTG477" s="2845"/>
      <c r="QTH477" s="2845"/>
      <c r="QTI477" s="2845"/>
      <c r="QTJ477" s="2845"/>
      <c r="QTK477" s="2845"/>
      <c r="QTL477" s="2845"/>
      <c r="QTM477" s="2845"/>
      <c r="QTN477" s="2845"/>
      <c r="QTO477" s="2845"/>
      <c r="QTP477" s="2845"/>
      <c r="QTQ477" s="2845"/>
      <c r="QTR477" s="2845"/>
      <c r="QTS477" s="2845"/>
      <c r="QTT477" s="2845"/>
      <c r="QTU477" s="2845" t="s">
        <v>1379</v>
      </c>
      <c r="QTV477" s="2845"/>
      <c r="QTW477" s="2845"/>
      <c r="QTX477" s="2845"/>
      <c r="QTY477" s="2845"/>
      <c r="QTZ477" s="2845"/>
      <c r="QUA477" s="2845"/>
      <c r="QUB477" s="2845"/>
      <c r="QUC477" s="2845"/>
      <c r="QUD477" s="2845"/>
      <c r="QUE477" s="2845"/>
      <c r="QUF477" s="2845"/>
      <c r="QUG477" s="2845"/>
      <c r="QUH477" s="2845"/>
      <c r="QUI477" s="2845"/>
      <c r="QUJ477" s="2845"/>
      <c r="QUK477" s="2845"/>
      <c r="QUL477" s="2845"/>
      <c r="QUM477" s="2845"/>
      <c r="QUN477" s="2845"/>
      <c r="QUO477" s="2845"/>
      <c r="QUP477" s="2845"/>
      <c r="QUQ477" s="2845"/>
      <c r="QUR477" s="2845"/>
      <c r="QUS477" s="2845"/>
      <c r="QUT477" s="2845"/>
      <c r="QUU477" s="2845"/>
      <c r="QUV477" s="2845"/>
      <c r="QUW477" s="2845"/>
      <c r="QUX477" s="2845"/>
      <c r="QUY477" s="2845"/>
      <c r="QUZ477" s="2845"/>
      <c r="QVA477" s="2845" t="s">
        <v>1379</v>
      </c>
      <c r="QVB477" s="2845"/>
      <c r="QVC477" s="2845"/>
      <c r="QVD477" s="2845"/>
      <c r="QVE477" s="2845"/>
      <c r="QVF477" s="2845"/>
      <c r="QVG477" s="2845"/>
      <c r="QVH477" s="2845"/>
      <c r="QVI477" s="2845"/>
      <c r="QVJ477" s="2845"/>
      <c r="QVK477" s="2845"/>
      <c r="QVL477" s="2845"/>
      <c r="QVM477" s="2845"/>
      <c r="QVN477" s="2845"/>
      <c r="QVO477" s="2845"/>
      <c r="QVP477" s="2845"/>
      <c r="QVQ477" s="2845"/>
      <c r="QVR477" s="2845"/>
      <c r="QVS477" s="2845"/>
      <c r="QVT477" s="2845"/>
      <c r="QVU477" s="2845"/>
      <c r="QVV477" s="2845"/>
      <c r="QVW477" s="2845"/>
      <c r="QVX477" s="2845"/>
      <c r="QVY477" s="2845"/>
      <c r="QVZ477" s="2845"/>
      <c r="QWA477" s="2845"/>
      <c r="QWB477" s="2845"/>
      <c r="QWC477" s="2845"/>
      <c r="QWD477" s="2845"/>
      <c r="QWE477" s="2845"/>
      <c r="QWF477" s="2845"/>
      <c r="QWG477" s="2845" t="s">
        <v>1379</v>
      </c>
      <c r="QWH477" s="2845"/>
      <c r="QWI477" s="2845"/>
      <c r="QWJ477" s="2845"/>
      <c r="QWK477" s="2845"/>
      <c r="QWL477" s="2845"/>
      <c r="QWM477" s="2845"/>
      <c r="QWN477" s="2845"/>
      <c r="QWO477" s="2845"/>
      <c r="QWP477" s="2845"/>
      <c r="QWQ477" s="2845"/>
      <c r="QWR477" s="2845"/>
      <c r="QWS477" s="2845"/>
      <c r="QWT477" s="2845"/>
      <c r="QWU477" s="2845"/>
      <c r="QWV477" s="2845"/>
      <c r="QWW477" s="2845"/>
      <c r="QWX477" s="2845"/>
      <c r="QWY477" s="2845"/>
      <c r="QWZ477" s="2845"/>
      <c r="QXA477" s="2845"/>
      <c r="QXB477" s="2845"/>
      <c r="QXC477" s="2845"/>
      <c r="QXD477" s="2845"/>
      <c r="QXE477" s="2845"/>
      <c r="QXF477" s="2845"/>
      <c r="QXG477" s="2845"/>
      <c r="QXH477" s="2845"/>
      <c r="QXI477" s="2845"/>
      <c r="QXJ477" s="2845"/>
      <c r="QXK477" s="2845"/>
      <c r="QXL477" s="2845"/>
      <c r="QXM477" s="2845" t="s">
        <v>1379</v>
      </c>
      <c r="QXN477" s="2845"/>
      <c r="QXO477" s="2845"/>
      <c r="QXP477" s="2845"/>
      <c r="QXQ477" s="2845"/>
      <c r="QXR477" s="2845"/>
      <c r="QXS477" s="2845"/>
      <c r="QXT477" s="2845"/>
      <c r="QXU477" s="2845"/>
      <c r="QXV477" s="2845"/>
      <c r="QXW477" s="2845"/>
      <c r="QXX477" s="2845"/>
      <c r="QXY477" s="2845"/>
      <c r="QXZ477" s="2845"/>
      <c r="QYA477" s="2845"/>
      <c r="QYB477" s="2845"/>
      <c r="QYC477" s="2845"/>
      <c r="QYD477" s="2845"/>
      <c r="QYE477" s="2845"/>
      <c r="QYF477" s="2845"/>
      <c r="QYG477" s="2845"/>
      <c r="QYH477" s="2845"/>
      <c r="QYI477" s="2845"/>
      <c r="QYJ477" s="2845"/>
      <c r="QYK477" s="2845"/>
      <c r="QYL477" s="2845"/>
      <c r="QYM477" s="2845"/>
      <c r="QYN477" s="2845"/>
      <c r="QYO477" s="2845"/>
      <c r="QYP477" s="2845"/>
      <c r="QYQ477" s="2845"/>
      <c r="QYR477" s="2845"/>
      <c r="QYS477" s="2845" t="s">
        <v>1379</v>
      </c>
      <c r="QYT477" s="2845"/>
      <c r="QYU477" s="2845"/>
      <c r="QYV477" s="2845"/>
      <c r="QYW477" s="2845"/>
      <c r="QYX477" s="2845"/>
      <c r="QYY477" s="2845"/>
      <c r="QYZ477" s="2845"/>
      <c r="QZA477" s="2845"/>
      <c r="QZB477" s="2845"/>
      <c r="QZC477" s="2845"/>
      <c r="QZD477" s="2845"/>
      <c r="QZE477" s="2845"/>
      <c r="QZF477" s="2845"/>
      <c r="QZG477" s="2845"/>
      <c r="QZH477" s="2845"/>
      <c r="QZI477" s="2845"/>
      <c r="QZJ477" s="2845"/>
      <c r="QZK477" s="2845"/>
      <c r="QZL477" s="2845"/>
      <c r="QZM477" s="2845"/>
      <c r="QZN477" s="2845"/>
      <c r="QZO477" s="2845"/>
      <c r="QZP477" s="2845"/>
      <c r="QZQ477" s="2845"/>
      <c r="QZR477" s="2845"/>
      <c r="QZS477" s="2845"/>
      <c r="QZT477" s="2845"/>
      <c r="QZU477" s="2845"/>
      <c r="QZV477" s="2845"/>
      <c r="QZW477" s="2845"/>
      <c r="QZX477" s="2845"/>
      <c r="QZY477" s="2845" t="s">
        <v>1379</v>
      </c>
      <c r="QZZ477" s="2845"/>
      <c r="RAA477" s="2845"/>
      <c r="RAB477" s="2845"/>
      <c r="RAC477" s="2845"/>
      <c r="RAD477" s="2845"/>
      <c r="RAE477" s="2845"/>
      <c r="RAF477" s="2845"/>
      <c r="RAG477" s="2845"/>
      <c r="RAH477" s="2845"/>
      <c r="RAI477" s="2845"/>
      <c r="RAJ477" s="2845"/>
      <c r="RAK477" s="2845"/>
      <c r="RAL477" s="2845"/>
      <c r="RAM477" s="2845"/>
      <c r="RAN477" s="2845"/>
      <c r="RAO477" s="2845"/>
      <c r="RAP477" s="2845"/>
      <c r="RAQ477" s="2845"/>
      <c r="RAR477" s="2845"/>
      <c r="RAS477" s="2845"/>
      <c r="RAT477" s="2845"/>
      <c r="RAU477" s="2845"/>
      <c r="RAV477" s="2845"/>
      <c r="RAW477" s="2845"/>
      <c r="RAX477" s="2845"/>
      <c r="RAY477" s="2845"/>
      <c r="RAZ477" s="2845"/>
      <c r="RBA477" s="2845"/>
      <c r="RBB477" s="2845"/>
      <c r="RBC477" s="2845"/>
      <c r="RBD477" s="2845"/>
      <c r="RBE477" s="2845" t="s">
        <v>1379</v>
      </c>
      <c r="RBF477" s="2845"/>
      <c r="RBG477" s="2845"/>
      <c r="RBH477" s="2845"/>
      <c r="RBI477" s="2845"/>
      <c r="RBJ477" s="2845"/>
      <c r="RBK477" s="2845"/>
      <c r="RBL477" s="2845"/>
      <c r="RBM477" s="2845"/>
      <c r="RBN477" s="2845"/>
      <c r="RBO477" s="2845"/>
      <c r="RBP477" s="2845"/>
      <c r="RBQ477" s="2845"/>
      <c r="RBR477" s="2845"/>
      <c r="RBS477" s="2845"/>
      <c r="RBT477" s="2845"/>
      <c r="RBU477" s="2845"/>
      <c r="RBV477" s="2845"/>
      <c r="RBW477" s="2845"/>
      <c r="RBX477" s="2845"/>
      <c r="RBY477" s="2845"/>
      <c r="RBZ477" s="2845"/>
      <c r="RCA477" s="2845"/>
      <c r="RCB477" s="2845"/>
      <c r="RCC477" s="2845"/>
      <c r="RCD477" s="2845"/>
      <c r="RCE477" s="2845"/>
      <c r="RCF477" s="2845"/>
      <c r="RCG477" s="2845"/>
      <c r="RCH477" s="2845"/>
      <c r="RCI477" s="2845"/>
      <c r="RCJ477" s="2845"/>
      <c r="RCK477" s="2845" t="s">
        <v>1379</v>
      </c>
      <c r="RCL477" s="2845"/>
      <c r="RCM477" s="2845"/>
      <c r="RCN477" s="2845"/>
      <c r="RCO477" s="2845"/>
      <c r="RCP477" s="2845"/>
      <c r="RCQ477" s="2845"/>
      <c r="RCR477" s="2845"/>
      <c r="RCS477" s="2845"/>
      <c r="RCT477" s="2845"/>
      <c r="RCU477" s="2845"/>
      <c r="RCV477" s="2845"/>
      <c r="RCW477" s="2845"/>
      <c r="RCX477" s="2845"/>
      <c r="RCY477" s="2845"/>
      <c r="RCZ477" s="2845"/>
      <c r="RDA477" s="2845"/>
      <c r="RDB477" s="2845"/>
      <c r="RDC477" s="2845"/>
      <c r="RDD477" s="2845"/>
      <c r="RDE477" s="2845"/>
      <c r="RDF477" s="2845"/>
      <c r="RDG477" s="2845"/>
      <c r="RDH477" s="2845"/>
      <c r="RDI477" s="2845"/>
      <c r="RDJ477" s="2845"/>
      <c r="RDK477" s="2845"/>
      <c r="RDL477" s="2845"/>
      <c r="RDM477" s="2845"/>
      <c r="RDN477" s="2845"/>
      <c r="RDO477" s="2845"/>
      <c r="RDP477" s="2845"/>
      <c r="RDQ477" s="2845" t="s">
        <v>1379</v>
      </c>
      <c r="RDR477" s="2845"/>
      <c r="RDS477" s="2845"/>
      <c r="RDT477" s="2845"/>
      <c r="RDU477" s="2845"/>
      <c r="RDV477" s="2845"/>
      <c r="RDW477" s="2845"/>
      <c r="RDX477" s="2845"/>
      <c r="RDY477" s="2845"/>
      <c r="RDZ477" s="2845"/>
      <c r="REA477" s="2845"/>
      <c r="REB477" s="2845"/>
      <c r="REC477" s="2845"/>
      <c r="RED477" s="2845"/>
      <c r="REE477" s="2845"/>
      <c r="REF477" s="2845"/>
      <c r="REG477" s="2845"/>
      <c r="REH477" s="2845"/>
      <c r="REI477" s="2845"/>
      <c r="REJ477" s="2845"/>
      <c r="REK477" s="2845"/>
      <c r="REL477" s="2845"/>
      <c r="REM477" s="2845"/>
      <c r="REN477" s="2845"/>
      <c r="REO477" s="2845"/>
      <c r="REP477" s="2845"/>
      <c r="REQ477" s="2845"/>
      <c r="RER477" s="2845"/>
      <c r="RES477" s="2845"/>
      <c r="RET477" s="2845"/>
      <c r="REU477" s="2845"/>
      <c r="REV477" s="2845"/>
      <c r="REW477" s="2845" t="s">
        <v>1379</v>
      </c>
      <c r="REX477" s="2845"/>
      <c r="REY477" s="2845"/>
      <c r="REZ477" s="2845"/>
      <c r="RFA477" s="2845"/>
      <c r="RFB477" s="2845"/>
      <c r="RFC477" s="2845"/>
      <c r="RFD477" s="2845"/>
      <c r="RFE477" s="2845"/>
      <c r="RFF477" s="2845"/>
      <c r="RFG477" s="2845"/>
      <c r="RFH477" s="2845"/>
      <c r="RFI477" s="2845"/>
      <c r="RFJ477" s="2845"/>
      <c r="RFK477" s="2845"/>
      <c r="RFL477" s="2845"/>
      <c r="RFM477" s="2845"/>
      <c r="RFN477" s="2845"/>
      <c r="RFO477" s="2845"/>
      <c r="RFP477" s="2845"/>
      <c r="RFQ477" s="2845"/>
      <c r="RFR477" s="2845"/>
      <c r="RFS477" s="2845"/>
      <c r="RFT477" s="2845"/>
      <c r="RFU477" s="2845"/>
      <c r="RFV477" s="2845"/>
      <c r="RFW477" s="2845"/>
      <c r="RFX477" s="2845"/>
      <c r="RFY477" s="2845"/>
      <c r="RFZ477" s="2845"/>
      <c r="RGA477" s="2845"/>
      <c r="RGB477" s="2845"/>
      <c r="RGC477" s="2845" t="s">
        <v>1379</v>
      </c>
      <c r="RGD477" s="2845"/>
      <c r="RGE477" s="2845"/>
      <c r="RGF477" s="2845"/>
      <c r="RGG477" s="2845"/>
      <c r="RGH477" s="2845"/>
      <c r="RGI477" s="2845"/>
      <c r="RGJ477" s="2845"/>
      <c r="RGK477" s="2845"/>
      <c r="RGL477" s="2845"/>
      <c r="RGM477" s="2845"/>
      <c r="RGN477" s="2845"/>
      <c r="RGO477" s="2845"/>
      <c r="RGP477" s="2845"/>
      <c r="RGQ477" s="2845"/>
      <c r="RGR477" s="2845"/>
      <c r="RGS477" s="2845"/>
      <c r="RGT477" s="2845"/>
      <c r="RGU477" s="2845"/>
      <c r="RGV477" s="2845"/>
      <c r="RGW477" s="2845"/>
      <c r="RGX477" s="2845"/>
      <c r="RGY477" s="2845"/>
      <c r="RGZ477" s="2845"/>
      <c r="RHA477" s="2845"/>
      <c r="RHB477" s="2845"/>
      <c r="RHC477" s="2845"/>
      <c r="RHD477" s="2845"/>
      <c r="RHE477" s="2845"/>
      <c r="RHF477" s="2845"/>
      <c r="RHG477" s="2845"/>
      <c r="RHH477" s="2845"/>
      <c r="RHI477" s="2845" t="s">
        <v>1379</v>
      </c>
      <c r="RHJ477" s="2845"/>
      <c r="RHK477" s="2845"/>
      <c r="RHL477" s="2845"/>
      <c r="RHM477" s="2845"/>
      <c r="RHN477" s="2845"/>
      <c r="RHO477" s="2845"/>
      <c r="RHP477" s="2845"/>
      <c r="RHQ477" s="2845"/>
      <c r="RHR477" s="2845"/>
      <c r="RHS477" s="2845"/>
      <c r="RHT477" s="2845"/>
      <c r="RHU477" s="2845"/>
      <c r="RHV477" s="2845"/>
      <c r="RHW477" s="2845"/>
      <c r="RHX477" s="2845"/>
      <c r="RHY477" s="2845"/>
      <c r="RHZ477" s="2845"/>
      <c r="RIA477" s="2845"/>
      <c r="RIB477" s="2845"/>
      <c r="RIC477" s="2845"/>
      <c r="RID477" s="2845"/>
      <c r="RIE477" s="2845"/>
      <c r="RIF477" s="2845"/>
      <c r="RIG477" s="2845"/>
      <c r="RIH477" s="2845"/>
      <c r="RII477" s="2845"/>
      <c r="RIJ477" s="2845"/>
      <c r="RIK477" s="2845"/>
      <c r="RIL477" s="2845"/>
      <c r="RIM477" s="2845"/>
      <c r="RIN477" s="2845"/>
      <c r="RIO477" s="2845" t="s">
        <v>1379</v>
      </c>
      <c r="RIP477" s="2845"/>
      <c r="RIQ477" s="2845"/>
      <c r="RIR477" s="2845"/>
      <c r="RIS477" s="2845"/>
      <c r="RIT477" s="2845"/>
      <c r="RIU477" s="2845"/>
      <c r="RIV477" s="2845"/>
      <c r="RIW477" s="2845"/>
      <c r="RIX477" s="2845"/>
      <c r="RIY477" s="2845"/>
      <c r="RIZ477" s="2845"/>
      <c r="RJA477" s="2845"/>
      <c r="RJB477" s="2845"/>
      <c r="RJC477" s="2845"/>
      <c r="RJD477" s="2845"/>
      <c r="RJE477" s="2845"/>
      <c r="RJF477" s="2845"/>
      <c r="RJG477" s="2845"/>
      <c r="RJH477" s="2845"/>
      <c r="RJI477" s="2845"/>
      <c r="RJJ477" s="2845"/>
      <c r="RJK477" s="2845"/>
      <c r="RJL477" s="2845"/>
      <c r="RJM477" s="2845"/>
      <c r="RJN477" s="2845"/>
      <c r="RJO477" s="2845"/>
      <c r="RJP477" s="2845"/>
      <c r="RJQ477" s="2845"/>
      <c r="RJR477" s="2845"/>
      <c r="RJS477" s="2845"/>
      <c r="RJT477" s="2845"/>
      <c r="RJU477" s="2845" t="s">
        <v>1379</v>
      </c>
      <c r="RJV477" s="2845"/>
      <c r="RJW477" s="2845"/>
      <c r="RJX477" s="2845"/>
      <c r="RJY477" s="2845"/>
      <c r="RJZ477" s="2845"/>
      <c r="RKA477" s="2845"/>
      <c r="RKB477" s="2845"/>
      <c r="RKC477" s="2845"/>
      <c r="RKD477" s="2845"/>
      <c r="RKE477" s="2845"/>
      <c r="RKF477" s="2845"/>
      <c r="RKG477" s="2845"/>
      <c r="RKH477" s="2845"/>
      <c r="RKI477" s="2845"/>
      <c r="RKJ477" s="2845"/>
      <c r="RKK477" s="2845"/>
      <c r="RKL477" s="2845"/>
      <c r="RKM477" s="2845"/>
      <c r="RKN477" s="2845"/>
      <c r="RKO477" s="2845"/>
      <c r="RKP477" s="2845"/>
      <c r="RKQ477" s="2845"/>
      <c r="RKR477" s="2845"/>
      <c r="RKS477" s="2845"/>
      <c r="RKT477" s="2845"/>
      <c r="RKU477" s="2845"/>
      <c r="RKV477" s="2845"/>
      <c r="RKW477" s="2845"/>
      <c r="RKX477" s="2845"/>
      <c r="RKY477" s="2845"/>
      <c r="RKZ477" s="2845"/>
      <c r="RLA477" s="2845" t="s">
        <v>1379</v>
      </c>
      <c r="RLB477" s="2845"/>
      <c r="RLC477" s="2845"/>
      <c r="RLD477" s="2845"/>
      <c r="RLE477" s="2845"/>
      <c r="RLF477" s="2845"/>
      <c r="RLG477" s="2845"/>
      <c r="RLH477" s="2845"/>
      <c r="RLI477" s="2845"/>
      <c r="RLJ477" s="2845"/>
      <c r="RLK477" s="2845"/>
      <c r="RLL477" s="2845"/>
      <c r="RLM477" s="2845"/>
      <c r="RLN477" s="2845"/>
      <c r="RLO477" s="2845"/>
      <c r="RLP477" s="2845"/>
      <c r="RLQ477" s="2845"/>
      <c r="RLR477" s="2845"/>
      <c r="RLS477" s="2845"/>
      <c r="RLT477" s="2845"/>
      <c r="RLU477" s="2845"/>
      <c r="RLV477" s="2845"/>
      <c r="RLW477" s="2845"/>
      <c r="RLX477" s="2845"/>
      <c r="RLY477" s="2845"/>
      <c r="RLZ477" s="2845"/>
      <c r="RMA477" s="2845"/>
      <c r="RMB477" s="2845"/>
      <c r="RMC477" s="2845"/>
      <c r="RMD477" s="2845"/>
      <c r="RME477" s="2845"/>
      <c r="RMF477" s="2845"/>
      <c r="RMG477" s="2845" t="s">
        <v>1379</v>
      </c>
      <c r="RMH477" s="2845"/>
      <c r="RMI477" s="2845"/>
      <c r="RMJ477" s="2845"/>
      <c r="RMK477" s="2845"/>
      <c r="RML477" s="2845"/>
      <c r="RMM477" s="2845"/>
      <c r="RMN477" s="2845"/>
      <c r="RMO477" s="2845"/>
      <c r="RMP477" s="2845"/>
      <c r="RMQ477" s="2845"/>
      <c r="RMR477" s="2845"/>
      <c r="RMS477" s="2845"/>
      <c r="RMT477" s="2845"/>
      <c r="RMU477" s="2845"/>
      <c r="RMV477" s="2845"/>
      <c r="RMW477" s="2845"/>
      <c r="RMX477" s="2845"/>
      <c r="RMY477" s="2845"/>
      <c r="RMZ477" s="2845"/>
      <c r="RNA477" s="2845"/>
      <c r="RNB477" s="2845"/>
      <c r="RNC477" s="2845"/>
      <c r="RND477" s="2845"/>
      <c r="RNE477" s="2845"/>
      <c r="RNF477" s="2845"/>
      <c r="RNG477" s="2845"/>
      <c r="RNH477" s="2845"/>
      <c r="RNI477" s="2845"/>
      <c r="RNJ477" s="2845"/>
      <c r="RNK477" s="2845"/>
      <c r="RNL477" s="2845"/>
      <c r="RNM477" s="2845" t="s">
        <v>1379</v>
      </c>
      <c r="RNN477" s="2845"/>
      <c r="RNO477" s="2845"/>
      <c r="RNP477" s="2845"/>
      <c r="RNQ477" s="2845"/>
      <c r="RNR477" s="2845"/>
      <c r="RNS477" s="2845"/>
      <c r="RNT477" s="2845"/>
      <c r="RNU477" s="2845"/>
      <c r="RNV477" s="2845"/>
      <c r="RNW477" s="2845"/>
      <c r="RNX477" s="2845"/>
      <c r="RNY477" s="2845"/>
      <c r="RNZ477" s="2845"/>
      <c r="ROA477" s="2845"/>
      <c r="ROB477" s="2845"/>
      <c r="ROC477" s="2845"/>
      <c r="ROD477" s="2845"/>
      <c r="ROE477" s="2845"/>
      <c r="ROF477" s="2845"/>
      <c r="ROG477" s="2845"/>
      <c r="ROH477" s="2845"/>
      <c r="ROI477" s="2845"/>
      <c r="ROJ477" s="2845"/>
      <c r="ROK477" s="2845"/>
      <c r="ROL477" s="2845"/>
      <c r="ROM477" s="2845"/>
      <c r="RON477" s="2845"/>
      <c r="ROO477" s="2845"/>
      <c r="ROP477" s="2845"/>
      <c r="ROQ477" s="2845"/>
      <c r="ROR477" s="2845"/>
      <c r="ROS477" s="2845" t="s">
        <v>1379</v>
      </c>
      <c r="ROT477" s="2845"/>
      <c r="ROU477" s="2845"/>
      <c r="ROV477" s="2845"/>
      <c r="ROW477" s="2845"/>
      <c r="ROX477" s="2845"/>
      <c r="ROY477" s="2845"/>
      <c r="ROZ477" s="2845"/>
      <c r="RPA477" s="2845"/>
      <c r="RPB477" s="2845"/>
      <c r="RPC477" s="2845"/>
      <c r="RPD477" s="2845"/>
      <c r="RPE477" s="2845"/>
      <c r="RPF477" s="2845"/>
      <c r="RPG477" s="2845"/>
      <c r="RPH477" s="2845"/>
      <c r="RPI477" s="2845"/>
      <c r="RPJ477" s="2845"/>
      <c r="RPK477" s="2845"/>
      <c r="RPL477" s="2845"/>
      <c r="RPM477" s="2845"/>
      <c r="RPN477" s="2845"/>
      <c r="RPO477" s="2845"/>
      <c r="RPP477" s="2845"/>
      <c r="RPQ477" s="2845"/>
      <c r="RPR477" s="2845"/>
      <c r="RPS477" s="2845"/>
      <c r="RPT477" s="2845"/>
      <c r="RPU477" s="2845"/>
      <c r="RPV477" s="2845"/>
      <c r="RPW477" s="2845"/>
      <c r="RPX477" s="2845"/>
      <c r="RPY477" s="2845" t="s">
        <v>1379</v>
      </c>
      <c r="RPZ477" s="2845"/>
      <c r="RQA477" s="2845"/>
      <c r="RQB477" s="2845"/>
      <c r="RQC477" s="2845"/>
      <c r="RQD477" s="2845"/>
      <c r="RQE477" s="2845"/>
      <c r="RQF477" s="2845"/>
      <c r="RQG477" s="2845"/>
      <c r="RQH477" s="2845"/>
      <c r="RQI477" s="2845"/>
      <c r="RQJ477" s="2845"/>
      <c r="RQK477" s="2845"/>
      <c r="RQL477" s="2845"/>
      <c r="RQM477" s="2845"/>
      <c r="RQN477" s="2845"/>
      <c r="RQO477" s="2845"/>
      <c r="RQP477" s="2845"/>
      <c r="RQQ477" s="2845"/>
      <c r="RQR477" s="2845"/>
      <c r="RQS477" s="2845"/>
      <c r="RQT477" s="2845"/>
      <c r="RQU477" s="2845"/>
      <c r="RQV477" s="2845"/>
      <c r="RQW477" s="2845"/>
      <c r="RQX477" s="2845"/>
      <c r="RQY477" s="2845"/>
      <c r="RQZ477" s="2845"/>
      <c r="RRA477" s="2845"/>
      <c r="RRB477" s="2845"/>
      <c r="RRC477" s="2845"/>
      <c r="RRD477" s="2845"/>
      <c r="RRE477" s="2845" t="s">
        <v>1379</v>
      </c>
      <c r="RRF477" s="2845"/>
      <c r="RRG477" s="2845"/>
      <c r="RRH477" s="2845"/>
      <c r="RRI477" s="2845"/>
      <c r="RRJ477" s="2845"/>
      <c r="RRK477" s="2845"/>
      <c r="RRL477" s="2845"/>
      <c r="RRM477" s="2845"/>
      <c r="RRN477" s="2845"/>
      <c r="RRO477" s="2845"/>
      <c r="RRP477" s="2845"/>
      <c r="RRQ477" s="2845"/>
      <c r="RRR477" s="2845"/>
      <c r="RRS477" s="2845"/>
      <c r="RRT477" s="2845"/>
      <c r="RRU477" s="2845"/>
      <c r="RRV477" s="2845"/>
      <c r="RRW477" s="2845"/>
      <c r="RRX477" s="2845"/>
      <c r="RRY477" s="2845"/>
      <c r="RRZ477" s="2845"/>
      <c r="RSA477" s="2845"/>
      <c r="RSB477" s="2845"/>
      <c r="RSC477" s="2845"/>
      <c r="RSD477" s="2845"/>
      <c r="RSE477" s="2845"/>
      <c r="RSF477" s="2845"/>
      <c r="RSG477" s="2845"/>
      <c r="RSH477" s="2845"/>
      <c r="RSI477" s="2845"/>
      <c r="RSJ477" s="2845"/>
      <c r="RSK477" s="2845" t="s">
        <v>1379</v>
      </c>
      <c r="RSL477" s="2845"/>
      <c r="RSM477" s="2845"/>
      <c r="RSN477" s="2845"/>
      <c r="RSO477" s="2845"/>
      <c r="RSP477" s="2845"/>
      <c r="RSQ477" s="2845"/>
      <c r="RSR477" s="2845"/>
      <c r="RSS477" s="2845"/>
      <c r="RST477" s="2845"/>
      <c r="RSU477" s="2845"/>
      <c r="RSV477" s="2845"/>
      <c r="RSW477" s="2845"/>
      <c r="RSX477" s="2845"/>
      <c r="RSY477" s="2845"/>
      <c r="RSZ477" s="2845"/>
      <c r="RTA477" s="2845"/>
      <c r="RTB477" s="2845"/>
      <c r="RTC477" s="2845"/>
      <c r="RTD477" s="2845"/>
      <c r="RTE477" s="2845"/>
      <c r="RTF477" s="2845"/>
      <c r="RTG477" s="2845"/>
      <c r="RTH477" s="2845"/>
      <c r="RTI477" s="2845"/>
      <c r="RTJ477" s="2845"/>
      <c r="RTK477" s="2845"/>
      <c r="RTL477" s="2845"/>
      <c r="RTM477" s="2845"/>
      <c r="RTN477" s="2845"/>
      <c r="RTO477" s="2845"/>
      <c r="RTP477" s="2845"/>
      <c r="RTQ477" s="2845" t="s">
        <v>1379</v>
      </c>
      <c r="RTR477" s="2845"/>
      <c r="RTS477" s="2845"/>
      <c r="RTT477" s="2845"/>
      <c r="RTU477" s="2845"/>
      <c r="RTV477" s="2845"/>
      <c r="RTW477" s="2845"/>
      <c r="RTX477" s="2845"/>
      <c r="RTY477" s="2845"/>
      <c r="RTZ477" s="2845"/>
      <c r="RUA477" s="2845"/>
      <c r="RUB477" s="2845"/>
      <c r="RUC477" s="2845"/>
      <c r="RUD477" s="2845"/>
      <c r="RUE477" s="2845"/>
      <c r="RUF477" s="2845"/>
      <c r="RUG477" s="2845"/>
      <c r="RUH477" s="2845"/>
      <c r="RUI477" s="2845"/>
      <c r="RUJ477" s="2845"/>
      <c r="RUK477" s="2845"/>
      <c r="RUL477" s="2845"/>
      <c r="RUM477" s="2845"/>
      <c r="RUN477" s="2845"/>
      <c r="RUO477" s="2845"/>
      <c r="RUP477" s="2845"/>
      <c r="RUQ477" s="2845"/>
      <c r="RUR477" s="2845"/>
      <c r="RUS477" s="2845"/>
      <c r="RUT477" s="2845"/>
      <c r="RUU477" s="2845"/>
      <c r="RUV477" s="2845"/>
      <c r="RUW477" s="2845" t="s">
        <v>1379</v>
      </c>
      <c r="RUX477" s="2845"/>
      <c r="RUY477" s="2845"/>
      <c r="RUZ477" s="2845"/>
      <c r="RVA477" s="2845"/>
      <c r="RVB477" s="2845"/>
      <c r="RVC477" s="2845"/>
      <c r="RVD477" s="2845"/>
      <c r="RVE477" s="2845"/>
      <c r="RVF477" s="2845"/>
      <c r="RVG477" s="2845"/>
      <c r="RVH477" s="2845"/>
      <c r="RVI477" s="2845"/>
      <c r="RVJ477" s="2845"/>
      <c r="RVK477" s="2845"/>
      <c r="RVL477" s="2845"/>
      <c r="RVM477" s="2845"/>
      <c r="RVN477" s="2845"/>
      <c r="RVO477" s="2845"/>
      <c r="RVP477" s="2845"/>
      <c r="RVQ477" s="2845"/>
      <c r="RVR477" s="2845"/>
      <c r="RVS477" s="2845"/>
      <c r="RVT477" s="2845"/>
      <c r="RVU477" s="2845"/>
      <c r="RVV477" s="2845"/>
      <c r="RVW477" s="2845"/>
      <c r="RVX477" s="2845"/>
      <c r="RVY477" s="2845"/>
      <c r="RVZ477" s="2845"/>
      <c r="RWA477" s="2845"/>
      <c r="RWB477" s="2845"/>
      <c r="RWC477" s="2845" t="s">
        <v>1379</v>
      </c>
      <c r="RWD477" s="2845"/>
      <c r="RWE477" s="2845"/>
      <c r="RWF477" s="2845"/>
      <c r="RWG477" s="2845"/>
      <c r="RWH477" s="2845"/>
      <c r="RWI477" s="2845"/>
      <c r="RWJ477" s="2845"/>
      <c r="RWK477" s="2845"/>
      <c r="RWL477" s="2845"/>
      <c r="RWM477" s="2845"/>
      <c r="RWN477" s="2845"/>
      <c r="RWO477" s="2845"/>
      <c r="RWP477" s="2845"/>
      <c r="RWQ477" s="2845"/>
      <c r="RWR477" s="2845"/>
      <c r="RWS477" s="2845"/>
      <c r="RWT477" s="2845"/>
      <c r="RWU477" s="2845"/>
      <c r="RWV477" s="2845"/>
      <c r="RWW477" s="2845"/>
      <c r="RWX477" s="2845"/>
      <c r="RWY477" s="2845"/>
      <c r="RWZ477" s="2845"/>
      <c r="RXA477" s="2845"/>
      <c r="RXB477" s="2845"/>
      <c r="RXC477" s="2845"/>
      <c r="RXD477" s="2845"/>
      <c r="RXE477" s="2845"/>
      <c r="RXF477" s="2845"/>
      <c r="RXG477" s="2845"/>
      <c r="RXH477" s="2845"/>
      <c r="RXI477" s="2845" t="s">
        <v>1379</v>
      </c>
      <c r="RXJ477" s="2845"/>
      <c r="RXK477" s="2845"/>
      <c r="RXL477" s="2845"/>
      <c r="RXM477" s="2845"/>
      <c r="RXN477" s="2845"/>
      <c r="RXO477" s="2845"/>
      <c r="RXP477" s="2845"/>
      <c r="RXQ477" s="2845"/>
      <c r="RXR477" s="2845"/>
      <c r="RXS477" s="2845"/>
      <c r="RXT477" s="2845"/>
      <c r="RXU477" s="2845"/>
      <c r="RXV477" s="2845"/>
      <c r="RXW477" s="2845"/>
      <c r="RXX477" s="2845"/>
      <c r="RXY477" s="2845"/>
      <c r="RXZ477" s="2845"/>
      <c r="RYA477" s="2845"/>
      <c r="RYB477" s="2845"/>
      <c r="RYC477" s="2845"/>
      <c r="RYD477" s="2845"/>
      <c r="RYE477" s="2845"/>
      <c r="RYF477" s="2845"/>
      <c r="RYG477" s="2845"/>
      <c r="RYH477" s="2845"/>
      <c r="RYI477" s="2845"/>
      <c r="RYJ477" s="2845"/>
      <c r="RYK477" s="2845"/>
      <c r="RYL477" s="2845"/>
      <c r="RYM477" s="2845"/>
      <c r="RYN477" s="2845"/>
      <c r="RYO477" s="2845" t="s">
        <v>1379</v>
      </c>
      <c r="RYP477" s="2845"/>
      <c r="RYQ477" s="2845"/>
      <c r="RYR477" s="2845"/>
      <c r="RYS477" s="2845"/>
      <c r="RYT477" s="2845"/>
      <c r="RYU477" s="2845"/>
      <c r="RYV477" s="2845"/>
      <c r="RYW477" s="2845"/>
      <c r="RYX477" s="2845"/>
      <c r="RYY477" s="2845"/>
      <c r="RYZ477" s="2845"/>
      <c r="RZA477" s="2845"/>
      <c r="RZB477" s="2845"/>
      <c r="RZC477" s="2845"/>
      <c r="RZD477" s="2845"/>
      <c r="RZE477" s="2845"/>
      <c r="RZF477" s="2845"/>
      <c r="RZG477" s="2845"/>
      <c r="RZH477" s="2845"/>
      <c r="RZI477" s="2845"/>
      <c r="RZJ477" s="2845"/>
      <c r="RZK477" s="2845"/>
      <c r="RZL477" s="2845"/>
      <c r="RZM477" s="2845"/>
      <c r="RZN477" s="2845"/>
      <c r="RZO477" s="2845"/>
      <c r="RZP477" s="2845"/>
      <c r="RZQ477" s="2845"/>
      <c r="RZR477" s="2845"/>
      <c r="RZS477" s="2845"/>
      <c r="RZT477" s="2845"/>
      <c r="RZU477" s="2845" t="s">
        <v>1379</v>
      </c>
      <c r="RZV477" s="2845"/>
      <c r="RZW477" s="2845"/>
      <c r="RZX477" s="2845"/>
      <c r="RZY477" s="2845"/>
      <c r="RZZ477" s="2845"/>
      <c r="SAA477" s="2845"/>
      <c r="SAB477" s="2845"/>
      <c r="SAC477" s="2845"/>
      <c r="SAD477" s="2845"/>
      <c r="SAE477" s="2845"/>
      <c r="SAF477" s="2845"/>
      <c r="SAG477" s="2845"/>
      <c r="SAH477" s="2845"/>
      <c r="SAI477" s="2845"/>
      <c r="SAJ477" s="2845"/>
      <c r="SAK477" s="2845"/>
      <c r="SAL477" s="2845"/>
      <c r="SAM477" s="2845"/>
      <c r="SAN477" s="2845"/>
      <c r="SAO477" s="2845"/>
      <c r="SAP477" s="2845"/>
      <c r="SAQ477" s="2845"/>
      <c r="SAR477" s="2845"/>
      <c r="SAS477" s="2845"/>
      <c r="SAT477" s="2845"/>
      <c r="SAU477" s="2845"/>
      <c r="SAV477" s="2845"/>
      <c r="SAW477" s="2845"/>
      <c r="SAX477" s="2845"/>
      <c r="SAY477" s="2845"/>
      <c r="SAZ477" s="2845"/>
      <c r="SBA477" s="2845" t="s">
        <v>1379</v>
      </c>
      <c r="SBB477" s="2845"/>
      <c r="SBC477" s="2845"/>
      <c r="SBD477" s="2845"/>
      <c r="SBE477" s="2845"/>
      <c r="SBF477" s="2845"/>
      <c r="SBG477" s="2845"/>
      <c r="SBH477" s="2845"/>
      <c r="SBI477" s="2845"/>
      <c r="SBJ477" s="2845"/>
      <c r="SBK477" s="2845"/>
      <c r="SBL477" s="2845"/>
      <c r="SBM477" s="2845"/>
      <c r="SBN477" s="2845"/>
      <c r="SBO477" s="2845"/>
      <c r="SBP477" s="2845"/>
      <c r="SBQ477" s="2845"/>
      <c r="SBR477" s="2845"/>
      <c r="SBS477" s="2845"/>
      <c r="SBT477" s="2845"/>
      <c r="SBU477" s="2845"/>
      <c r="SBV477" s="2845"/>
      <c r="SBW477" s="2845"/>
      <c r="SBX477" s="2845"/>
      <c r="SBY477" s="2845"/>
      <c r="SBZ477" s="2845"/>
      <c r="SCA477" s="2845"/>
      <c r="SCB477" s="2845"/>
      <c r="SCC477" s="2845"/>
      <c r="SCD477" s="2845"/>
      <c r="SCE477" s="2845"/>
      <c r="SCF477" s="2845"/>
      <c r="SCG477" s="2845" t="s">
        <v>1379</v>
      </c>
      <c r="SCH477" s="2845"/>
      <c r="SCI477" s="2845"/>
      <c r="SCJ477" s="2845"/>
      <c r="SCK477" s="2845"/>
      <c r="SCL477" s="2845"/>
      <c r="SCM477" s="2845"/>
      <c r="SCN477" s="2845"/>
      <c r="SCO477" s="2845"/>
      <c r="SCP477" s="2845"/>
      <c r="SCQ477" s="2845"/>
      <c r="SCR477" s="2845"/>
      <c r="SCS477" s="2845"/>
      <c r="SCT477" s="2845"/>
      <c r="SCU477" s="2845"/>
      <c r="SCV477" s="2845"/>
      <c r="SCW477" s="2845"/>
      <c r="SCX477" s="2845"/>
      <c r="SCY477" s="2845"/>
      <c r="SCZ477" s="2845"/>
      <c r="SDA477" s="2845"/>
      <c r="SDB477" s="2845"/>
      <c r="SDC477" s="2845"/>
      <c r="SDD477" s="2845"/>
      <c r="SDE477" s="2845"/>
      <c r="SDF477" s="2845"/>
      <c r="SDG477" s="2845"/>
      <c r="SDH477" s="2845"/>
      <c r="SDI477" s="2845"/>
      <c r="SDJ477" s="2845"/>
      <c r="SDK477" s="2845"/>
      <c r="SDL477" s="2845"/>
      <c r="SDM477" s="2845" t="s">
        <v>1379</v>
      </c>
      <c r="SDN477" s="2845"/>
      <c r="SDO477" s="2845"/>
      <c r="SDP477" s="2845"/>
      <c r="SDQ477" s="2845"/>
      <c r="SDR477" s="2845"/>
      <c r="SDS477" s="2845"/>
      <c r="SDT477" s="2845"/>
      <c r="SDU477" s="2845"/>
      <c r="SDV477" s="2845"/>
      <c r="SDW477" s="2845"/>
      <c r="SDX477" s="2845"/>
      <c r="SDY477" s="2845"/>
      <c r="SDZ477" s="2845"/>
      <c r="SEA477" s="2845"/>
      <c r="SEB477" s="2845"/>
      <c r="SEC477" s="2845"/>
      <c r="SED477" s="2845"/>
      <c r="SEE477" s="2845"/>
      <c r="SEF477" s="2845"/>
      <c r="SEG477" s="2845"/>
      <c r="SEH477" s="2845"/>
      <c r="SEI477" s="2845"/>
      <c r="SEJ477" s="2845"/>
      <c r="SEK477" s="2845"/>
      <c r="SEL477" s="2845"/>
      <c r="SEM477" s="2845"/>
      <c r="SEN477" s="2845"/>
      <c r="SEO477" s="2845"/>
      <c r="SEP477" s="2845"/>
      <c r="SEQ477" s="2845"/>
      <c r="SER477" s="2845"/>
      <c r="SES477" s="2845" t="s">
        <v>1379</v>
      </c>
      <c r="SET477" s="2845"/>
      <c r="SEU477" s="2845"/>
      <c r="SEV477" s="2845"/>
      <c r="SEW477" s="2845"/>
      <c r="SEX477" s="2845"/>
      <c r="SEY477" s="2845"/>
      <c r="SEZ477" s="2845"/>
      <c r="SFA477" s="2845"/>
      <c r="SFB477" s="2845"/>
      <c r="SFC477" s="2845"/>
      <c r="SFD477" s="2845"/>
      <c r="SFE477" s="2845"/>
      <c r="SFF477" s="2845"/>
      <c r="SFG477" s="2845"/>
      <c r="SFH477" s="2845"/>
      <c r="SFI477" s="2845"/>
      <c r="SFJ477" s="2845"/>
      <c r="SFK477" s="2845"/>
      <c r="SFL477" s="2845"/>
      <c r="SFM477" s="2845"/>
      <c r="SFN477" s="2845"/>
      <c r="SFO477" s="2845"/>
      <c r="SFP477" s="2845"/>
      <c r="SFQ477" s="2845"/>
      <c r="SFR477" s="2845"/>
      <c r="SFS477" s="2845"/>
      <c r="SFT477" s="2845"/>
      <c r="SFU477" s="2845"/>
      <c r="SFV477" s="2845"/>
      <c r="SFW477" s="2845"/>
      <c r="SFX477" s="2845"/>
      <c r="SFY477" s="2845" t="s">
        <v>1379</v>
      </c>
      <c r="SFZ477" s="2845"/>
      <c r="SGA477" s="2845"/>
      <c r="SGB477" s="2845"/>
      <c r="SGC477" s="2845"/>
      <c r="SGD477" s="2845"/>
      <c r="SGE477" s="2845"/>
      <c r="SGF477" s="2845"/>
      <c r="SGG477" s="2845"/>
      <c r="SGH477" s="2845"/>
      <c r="SGI477" s="2845"/>
      <c r="SGJ477" s="2845"/>
      <c r="SGK477" s="2845"/>
      <c r="SGL477" s="2845"/>
      <c r="SGM477" s="2845"/>
      <c r="SGN477" s="2845"/>
      <c r="SGO477" s="2845"/>
      <c r="SGP477" s="2845"/>
      <c r="SGQ477" s="2845"/>
      <c r="SGR477" s="2845"/>
      <c r="SGS477" s="2845"/>
      <c r="SGT477" s="2845"/>
      <c r="SGU477" s="2845"/>
      <c r="SGV477" s="2845"/>
      <c r="SGW477" s="2845"/>
      <c r="SGX477" s="2845"/>
      <c r="SGY477" s="2845"/>
      <c r="SGZ477" s="2845"/>
      <c r="SHA477" s="2845"/>
      <c r="SHB477" s="2845"/>
      <c r="SHC477" s="2845"/>
      <c r="SHD477" s="2845"/>
      <c r="SHE477" s="2845" t="s">
        <v>1379</v>
      </c>
      <c r="SHF477" s="2845"/>
      <c r="SHG477" s="2845"/>
      <c r="SHH477" s="2845"/>
      <c r="SHI477" s="2845"/>
      <c r="SHJ477" s="2845"/>
      <c r="SHK477" s="2845"/>
      <c r="SHL477" s="2845"/>
      <c r="SHM477" s="2845"/>
      <c r="SHN477" s="2845"/>
      <c r="SHO477" s="2845"/>
      <c r="SHP477" s="2845"/>
      <c r="SHQ477" s="2845"/>
      <c r="SHR477" s="2845"/>
      <c r="SHS477" s="2845"/>
      <c r="SHT477" s="2845"/>
      <c r="SHU477" s="2845"/>
      <c r="SHV477" s="2845"/>
      <c r="SHW477" s="2845"/>
      <c r="SHX477" s="2845"/>
      <c r="SHY477" s="2845"/>
      <c r="SHZ477" s="2845"/>
      <c r="SIA477" s="2845"/>
      <c r="SIB477" s="2845"/>
      <c r="SIC477" s="2845"/>
      <c r="SID477" s="2845"/>
      <c r="SIE477" s="2845"/>
      <c r="SIF477" s="2845"/>
      <c r="SIG477" s="2845"/>
      <c r="SIH477" s="2845"/>
      <c r="SII477" s="2845"/>
      <c r="SIJ477" s="2845"/>
      <c r="SIK477" s="2845" t="s">
        <v>1379</v>
      </c>
      <c r="SIL477" s="2845"/>
      <c r="SIM477" s="2845"/>
      <c r="SIN477" s="2845"/>
      <c r="SIO477" s="2845"/>
      <c r="SIP477" s="2845"/>
      <c r="SIQ477" s="2845"/>
      <c r="SIR477" s="2845"/>
      <c r="SIS477" s="2845"/>
      <c r="SIT477" s="2845"/>
      <c r="SIU477" s="2845"/>
      <c r="SIV477" s="2845"/>
      <c r="SIW477" s="2845"/>
      <c r="SIX477" s="2845"/>
      <c r="SIY477" s="2845"/>
      <c r="SIZ477" s="2845"/>
      <c r="SJA477" s="2845"/>
      <c r="SJB477" s="2845"/>
      <c r="SJC477" s="2845"/>
      <c r="SJD477" s="2845"/>
      <c r="SJE477" s="2845"/>
      <c r="SJF477" s="2845"/>
      <c r="SJG477" s="2845"/>
      <c r="SJH477" s="2845"/>
      <c r="SJI477" s="2845"/>
      <c r="SJJ477" s="2845"/>
      <c r="SJK477" s="2845"/>
      <c r="SJL477" s="2845"/>
      <c r="SJM477" s="2845"/>
      <c r="SJN477" s="2845"/>
      <c r="SJO477" s="2845"/>
      <c r="SJP477" s="2845"/>
      <c r="SJQ477" s="2845" t="s">
        <v>1379</v>
      </c>
      <c r="SJR477" s="2845"/>
      <c r="SJS477" s="2845"/>
      <c r="SJT477" s="2845"/>
      <c r="SJU477" s="2845"/>
      <c r="SJV477" s="2845"/>
      <c r="SJW477" s="2845"/>
      <c r="SJX477" s="2845"/>
      <c r="SJY477" s="2845"/>
      <c r="SJZ477" s="2845"/>
      <c r="SKA477" s="2845"/>
      <c r="SKB477" s="2845"/>
      <c r="SKC477" s="2845"/>
      <c r="SKD477" s="2845"/>
      <c r="SKE477" s="2845"/>
      <c r="SKF477" s="2845"/>
      <c r="SKG477" s="2845"/>
      <c r="SKH477" s="2845"/>
      <c r="SKI477" s="2845"/>
      <c r="SKJ477" s="2845"/>
      <c r="SKK477" s="2845"/>
      <c r="SKL477" s="2845"/>
      <c r="SKM477" s="2845"/>
      <c r="SKN477" s="2845"/>
      <c r="SKO477" s="2845"/>
      <c r="SKP477" s="2845"/>
      <c r="SKQ477" s="2845"/>
      <c r="SKR477" s="2845"/>
      <c r="SKS477" s="2845"/>
      <c r="SKT477" s="2845"/>
      <c r="SKU477" s="2845"/>
      <c r="SKV477" s="2845"/>
      <c r="SKW477" s="2845" t="s">
        <v>1379</v>
      </c>
      <c r="SKX477" s="2845"/>
      <c r="SKY477" s="2845"/>
      <c r="SKZ477" s="2845"/>
      <c r="SLA477" s="2845"/>
      <c r="SLB477" s="2845"/>
      <c r="SLC477" s="2845"/>
      <c r="SLD477" s="2845"/>
      <c r="SLE477" s="2845"/>
      <c r="SLF477" s="2845"/>
      <c r="SLG477" s="2845"/>
      <c r="SLH477" s="2845"/>
      <c r="SLI477" s="2845"/>
      <c r="SLJ477" s="2845"/>
      <c r="SLK477" s="2845"/>
      <c r="SLL477" s="2845"/>
      <c r="SLM477" s="2845"/>
      <c r="SLN477" s="2845"/>
      <c r="SLO477" s="2845"/>
      <c r="SLP477" s="2845"/>
      <c r="SLQ477" s="2845"/>
      <c r="SLR477" s="2845"/>
      <c r="SLS477" s="2845"/>
      <c r="SLT477" s="2845"/>
      <c r="SLU477" s="2845"/>
      <c r="SLV477" s="2845"/>
      <c r="SLW477" s="2845"/>
      <c r="SLX477" s="2845"/>
      <c r="SLY477" s="2845"/>
      <c r="SLZ477" s="2845"/>
      <c r="SMA477" s="2845"/>
      <c r="SMB477" s="2845"/>
      <c r="SMC477" s="2845" t="s">
        <v>1379</v>
      </c>
      <c r="SMD477" s="2845"/>
      <c r="SME477" s="2845"/>
      <c r="SMF477" s="2845"/>
      <c r="SMG477" s="2845"/>
      <c r="SMH477" s="2845"/>
      <c r="SMI477" s="2845"/>
      <c r="SMJ477" s="2845"/>
      <c r="SMK477" s="2845"/>
      <c r="SML477" s="2845"/>
      <c r="SMM477" s="2845"/>
      <c r="SMN477" s="2845"/>
      <c r="SMO477" s="2845"/>
      <c r="SMP477" s="2845"/>
      <c r="SMQ477" s="2845"/>
      <c r="SMR477" s="2845"/>
      <c r="SMS477" s="2845"/>
      <c r="SMT477" s="2845"/>
      <c r="SMU477" s="2845"/>
      <c r="SMV477" s="2845"/>
      <c r="SMW477" s="2845"/>
      <c r="SMX477" s="2845"/>
      <c r="SMY477" s="2845"/>
      <c r="SMZ477" s="2845"/>
      <c r="SNA477" s="2845"/>
      <c r="SNB477" s="2845"/>
      <c r="SNC477" s="2845"/>
      <c r="SND477" s="2845"/>
      <c r="SNE477" s="2845"/>
      <c r="SNF477" s="2845"/>
      <c r="SNG477" s="2845"/>
      <c r="SNH477" s="2845"/>
      <c r="SNI477" s="2845" t="s">
        <v>1379</v>
      </c>
      <c r="SNJ477" s="2845"/>
      <c r="SNK477" s="2845"/>
      <c r="SNL477" s="2845"/>
      <c r="SNM477" s="2845"/>
      <c r="SNN477" s="2845"/>
      <c r="SNO477" s="2845"/>
      <c r="SNP477" s="2845"/>
      <c r="SNQ477" s="2845"/>
      <c r="SNR477" s="2845"/>
      <c r="SNS477" s="2845"/>
      <c r="SNT477" s="2845"/>
      <c r="SNU477" s="2845"/>
      <c r="SNV477" s="2845"/>
      <c r="SNW477" s="2845"/>
      <c r="SNX477" s="2845"/>
      <c r="SNY477" s="2845"/>
      <c r="SNZ477" s="2845"/>
      <c r="SOA477" s="2845"/>
      <c r="SOB477" s="2845"/>
      <c r="SOC477" s="2845"/>
      <c r="SOD477" s="2845"/>
      <c r="SOE477" s="2845"/>
      <c r="SOF477" s="2845"/>
      <c r="SOG477" s="2845"/>
      <c r="SOH477" s="2845"/>
      <c r="SOI477" s="2845"/>
      <c r="SOJ477" s="2845"/>
      <c r="SOK477" s="2845"/>
      <c r="SOL477" s="2845"/>
      <c r="SOM477" s="2845"/>
      <c r="SON477" s="2845"/>
      <c r="SOO477" s="2845" t="s">
        <v>1379</v>
      </c>
      <c r="SOP477" s="2845"/>
      <c r="SOQ477" s="2845"/>
      <c r="SOR477" s="2845"/>
      <c r="SOS477" s="2845"/>
      <c r="SOT477" s="2845"/>
      <c r="SOU477" s="2845"/>
      <c r="SOV477" s="2845"/>
      <c r="SOW477" s="2845"/>
      <c r="SOX477" s="2845"/>
      <c r="SOY477" s="2845"/>
      <c r="SOZ477" s="2845"/>
      <c r="SPA477" s="2845"/>
      <c r="SPB477" s="2845"/>
      <c r="SPC477" s="2845"/>
      <c r="SPD477" s="2845"/>
      <c r="SPE477" s="2845"/>
      <c r="SPF477" s="2845"/>
      <c r="SPG477" s="2845"/>
      <c r="SPH477" s="2845"/>
      <c r="SPI477" s="2845"/>
      <c r="SPJ477" s="2845"/>
      <c r="SPK477" s="2845"/>
      <c r="SPL477" s="2845"/>
      <c r="SPM477" s="2845"/>
      <c r="SPN477" s="2845"/>
      <c r="SPO477" s="2845"/>
      <c r="SPP477" s="2845"/>
      <c r="SPQ477" s="2845"/>
      <c r="SPR477" s="2845"/>
      <c r="SPS477" s="2845"/>
      <c r="SPT477" s="2845"/>
      <c r="SPU477" s="2845" t="s">
        <v>1379</v>
      </c>
      <c r="SPV477" s="2845"/>
      <c r="SPW477" s="2845"/>
      <c r="SPX477" s="2845"/>
      <c r="SPY477" s="2845"/>
      <c r="SPZ477" s="2845"/>
      <c r="SQA477" s="2845"/>
      <c r="SQB477" s="2845"/>
      <c r="SQC477" s="2845"/>
      <c r="SQD477" s="2845"/>
      <c r="SQE477" s="2845"/>
      <c r="SQF477" s="2845"/>
      <c r="SQG477" s="2845"/>
      <c r="SQH477" s="2845"/>
      <c r="SQI477" s="2845"/>
      <c r="SQJ477" s="2845"/>
      <c r="SQK477" s="2845"/>
      <c r="SQL477" s="2845"/>
      <c r="SQM477" s="2845"/>
      <c r="SQN477" s="2845"/>
      <c r="SQO477" s="2845"/>
      <c r="SQP477" s="2845"/>
      <c r="SQQ477" s="2845"/>
      <c r="SQR477" s="2845"/>
      <c r="SQS477" s="2845"/>
      <c r="SQT477" s="2845"/>
      <c r="SQU477" s="2845"/>
      <c r="SQV477" s="2845"/>
      <c r="SQW477" s="2845"/>
      <c r="SQX477" s="2845"/>
      <c r="SQY477" s="2845"/>
      <c r="SQZ477" s="2845"/>
      <c r="SRA477" s="2845" t="s">
        <v>1379</v>
      </c>
      <c r="SRB477" s="2845"/>
      <c r="SRC477" s="2845"/>
      <c r="SRD477" s="2845"/>
      <c r="SRE477" s="2845"/>
      <c r="SRF477" s="2845"/>
      <c r="SRG477" s="2845"/>
      <c r="SRH477" s="2845"/>
      <c r="SRI477" s="2845"/>
      <c r="SRJ477" s="2845"/>
      <c r="SRK477" s="2845"/>
      <c r="SRL477" s="2845"/>
      <c r="SRM477" s="2845"/>
      <c r="SRN477" s="2845"/>
      <c r="SRO477" s="2845"/>
      <c r="SRP477" s="2845"/>
      <c r="SRQ477" s="2845"/>
      <c r="SRR477" s="2845"/>
      <c r="SRS477" s="2845"/>
      <c r="SRT477" s="2845"/>
      <c r="SRU477" s="2845"/>
      <c r="SRV477" s="2845"/>
      <c r="SRW477" s="2845"/>
      <c r="SRX477" s="2845"/>
      <c r="SRY477" s="2845"/>
      <c r="SRZ477" s="2845"/>
      <c r="SSA477" s="2845"/>
      <c r="SSB477" s="2845"/>
      <c r="SSC477" s="2845"/>
      <c r="SSD477" s="2845"/>
      <c r="SSE477" s="2845"/>
      <c r="SSF477" s="2845"/>
      <c r="SSG477" s="2845" t="s">
        <v>1379</v>
      </c>
      <c r="SSH477" s="2845"/>
      <c r="SSI477" s="2845"/>
      <c r="SSJ477" s="2845"/>
      <c r="SSK477" s="2845"/>
      <c r="SSL477" s="2845"/>
      <c r="SSM477" s="2845"/>
      <c r="SSN477" s="2845"/>
      <c r="SSO477" s="2845"/>
      <c r="SSP477" s="2845"/>
      <c r="SSQ477" s="2845"/>
      <c r="SSR477" s="2845"/>
      <c r="SSS477" s="2845"/>
      <c r="SST477" s="2845"/>
      <c r="SSU477" s="2845"/>
      <c r="SSV477" s="2845"/>
      <c r="SSW477" s="2845"/>
      <c r="SSX477" s="2845"/>
      <c r="SSY477" s="2845"/>
      <c r="SSZ477" s="2845"/>
      <c r="STA477" s="2845"/>
      <c r="STB477" s="2845"/>
      <c r="STC477" s="2845"/>
      <c r="STD477" s="2845"/>
      <c r="STE477" s="2845"/>
      <c r="STF477" s="2845"/>
      <c r="STG477" s="2845"/>
      <c r="STH477" s="2845"/>
      <c r="STI477" s="2845"/>
      <c r="STJ477" s="2845"/>
      <c r="STK477" s="2845"/>
      <c r="STL477" s="2845"/>
      <c r="STM477" s="2845" t="s">
        <v>1379</v>
      </c>
      <c r="STN477" s="2845"/>
      <c r="STO477" s="2845"/>
      <c r="STP477" s="2845"/>
      <c r="STQ477" s="2845"/>
      <c r="STR477" s="2845"/>
      <c r="STS477" s="2845"/>
      <c r="STT477" s="2845"/>
      <c r="STU477" s="2845"/>
      <c r="STV477" s="2845"/>
      <c r="STW477" s="2845"/>
      <c r="STX477" s="2845"/>
      <c r="STY477" s="2845"/>
      <c r="STZ477" s="2845"/>
      <c r="SUA477" s="2845"/>
      <c r="SUB477" s="2845"/>
      <c r="SUC477" s="2845"/>
      <c r="SUD477" s="2845"/>
      <c r="SUE477" s="2845"/>
      <c r="SUF477" s="2845"/>
      <c r="SUG477" s="2845"/>
      <c r="SUH477" s="2845"/>
      <c r="SUI477" s="2845"/>
      <c r="SUJ477" s="2845"/>
      <c r="SUK477" s="2845"/>
      <c r="SUL477" s="2845"/>
      <c r="SUM477" s="2845"/>
      <c r="SUN477" s="2845"/>
      <c r="SUO477" s="2845"/>
      <c r="SUP477" s="2845"/>
      <c r="SUQ477" s="2845"/>
      <c r="SUR477" s="2845"/>
      <c r="SUS477" s="2845" t="s">
        <v>1379</v>
      </c>
      <c r="SUT477" s="2845"/>
      <c r="SUU477" s="2845"/>
      <c r="SUV477" s="2845"/>
      <c r="SUW477" s="2845"/>
      <c r="SUX477" s="2845"/>
      <c r="SUY477" s="2845"/>
      <c r="SUZ477" s="2845"/>
      <c r="SVA477" s="2845"/>
      <c r="SVB477" s="2845"/>
      <c r="SVC477" s="2845"/>
      <c r="SVD477" s="2845"/>
      <c r="SVE477" s="2845"/>
      <c r="SVF477" s="2845"/>
      <c r="SVG477" s="2845"/>
      <c r="SVH477" s="2845"/>
      <c r="SVI477" s="2845"/>
      <c r="SVJ477" s="2845"/>
      <c r="SVK477" s="2845"/>
      <c r="SVL477" s="2845"/>
      <c r="SVM477" s="2845"/>
      <c r="SVN477" s="2845"/>
      <c r="SVO477" s="2845"/>
      <c r="SVP477" s="2845"/>
      <c r="SVQ477" s="2845"/>
      <c r="SVR477" s="2845"/>
      <c r="SVS477" s="2845"/>
      <c r="SVT477" s="2845"/>
      <c r="SVU477" s="2845"/>
      <c r="SVV477" s="2845"/>
      <c r="SVW477" s="2845"/>
      <c r="SVX477" s="2845"/>
      <c r="SVY477" s="2845" t="s">
        <v>1379</v>
      </c>
      <c r="SVZ477" s="2845"/>
      <c r="SWA477" s="2845"/>
      <c r="SWB477" s="2845"/>
      <c r="SWC477" s="2845"/>
      <c r="SWD477" s="2845"/>
      <c r="SWE477" s="2845"/>
      <c r="SWF477" s="2845"/>
      <c r="SWG477" s="2845"/>
      <c r="SWH477" s="2845"/>
      <c r="SWI477" s="2845"/>
      <c r="SWJ477" s="2845"/>
      <c r="SWK477" s="2845"/>
      <c r="SWL477" s="2845"/>
      <c r="SWM477" s="2845"/>
      <c r="SWN477" s="2845"/>
      <c r="SWO477" s="2845"/>
      <c r="SWP477" s="2845"/>
      <c r="SWQ477" s="2845"/>
      <c r="SWR477" s="2845"/>
      <c r="SWS477" s="2845"/>
      <c r="SWT477" s="2845"/>
      <c r="SWU477" s="2845"/>
      <c r="SWV477" s="2845"/>
      <c r="SWW477" s="2845"/>
      <c r="SWX477" s="2845"/>
      <c r="SWY477" s="2845"/>
      <c r="SWZ477" s="2845"/>
      <c r="SXA477" s="2845"/>
      <c r="SXB477" s="2845"/>
      <c r="SXC477" s="2845"/>
      <c r="SXD477" s="2845"/>
      <c r="SXE477" s="2845" t="s">
        <v>1379</v>
      </c>
      <c r="SXF477" s="2845"/>
      <c r="SXG477" s="2845"/>
      <c r="SXH477" s="2845"/>
      <c r="SXI477" s="2845"/>
      <c r="SXJ477" s="2845"/>
      <c r="SXK477" s="2845"/>
      <c r="SXL477" s="2845"/>
      <c r="SXM477" s="2845"/>
      <c r="SXN477" s="2845"/>
      <c r="SXO477" s="2845"/>
      <c r="SXP477" s="2845"/>
      <c r="SXQ477" s="2845"/>
      <c r="SXR477" s="2845"/>
      <c r="SXS477" s="2845"/>
      <c r="SXT477" s="2845"/>
      <c r="SXU477" s="2845"/>
      <c r="SXV477" s="2845"/>
      <c r="SXW477" s="2845"/>
      <c r="SXX477" s="2845"/>
      <c r="SXY477" s="2845"/>
      <c r="SXZ477" s="2845"/>
      <c r="SYA477" s="2845"/>
      <c r="SYB477" s="2845"/>
      <c r="SYC477" s="2845"/>
      <c r="SYD477" s="2845"/>
      <c r="SYE477" s="2845"/>
      <c r="SYF477" s="2845"/>
      <c r="SYG477" s="2845"/>
      <c r="SYH477" s="2845"/>
      <c r="SYI477" s="2845"/>
      <c r="SYJ477" s="2845"/>
      <c r="SYK477" s="2845" t="s">
        <v>1379</v>
      </c>
      <c r="SYL477" s="2845"/>
      <c r="SYM477" s="2845"/>
      <c r="SYN477" s="2845"/>
      <c r="SYO477" s="2845"/>
      <c r="SYP477" s="2845"/>
      <c r="SYQ477" s="2845"/>
      <c r="SYR477" s="2845"/>
      <c r="SYS477" s="2845"/>
      <c r="SYT477" s="2845"/>
      <c r="SYU477" s="2845"/>
      <c r="SYV477" s="2845"/>
      <c r="SYW477" s="2845"/>
      <c r="SYX477" s="2845"/>
      <c r="SYY477" s="2845"/>
      <c r="SYZ477" s="2845"/>
      <c r="SZA477" s="2845"/>
      <c r="SZB477" s="2845"/>
      <c r="SZC477" s="2845"/>
      <c r="SZD477" s="2845"/>
      <c r="SZE477" s="2845"/>
      <c r="SZF477" s="2845"/>
      <c r="SZG477" s="2845"/>
      <c r="SZH477" s="2845"/>
      <c r="SZI477" s="2845"/>
      <c r="SZJ477" s="2845"/>
      <c r="SZK477" s="2845"/>
      <c r="SZL477" s="2845"/>
      <c r="SZM477" s="2845"/>
      <c r="SZN477" s="2845"/>
      <c r="SZO477" s="2845"/>
      <c r="SZP477" s="2845"/>
      <c r="SZQ477" s="2845" t="s">
        <v>1379</v>
      </c>
      <c r="SZR477" s="2845"/>
      <c r="SZS477" s="2845"/>
      <c r="SZT477" s="2845"/>
      <c r="SZU477" s="2845"/>
      <c r="SZV477" s="2845"/>
      <c r="SZW477" s="2845"/>
      <c r="SZX477" s="2845"/>
      <c r="SZY477" s="2845"/>
      <c r="SZZ477" s="2845"/>
      <c r="TAA477" s="2845"/>
      <c r="TAB477" s="2845"/>
      <c r="TAC477" s="2845"/>
      <c r="TAD477" s="2845"/>
      <c r="TAE477" s="2845"/>
      <c r="TAF477" s="2845"/>
      <c r="TAG477" s="2845"/>
      <c r="TAH477" s="2845"/>
      <c r="TAI477" s="2845"/>
      <c r="TAJ477" s="2845"/>
      <c r="TAK477" s="2845"/>
      <c r="TAL477" s="2845"/>
      <c r="TAM477" s="2845"/>
      <c r="TAN477" s="2845"/>
      <c r="TAO477" s="2845"/>
      <c r="TAP477" s="2845"/>
      <c r="TAQ477" s="2845"/>
      <c r="TAR477" s="2845"/>
      <c r="TAS477" s="2845"/>
      <c r="TAT477" s="2845"/>
      <c r="TAU477" s="2845"/>
      <c r="TAV477" s="2845"/>
      <c r="TAW477" s="2845" t="s">
        <v>1379</v>
      </c>
      <c r="TAX477" s="2845"/>
      <c r="TAY477" s="2845"/>
      <c r="TAZ477" s="2845"/>
      <c r="TBA477" s="2845"/>
      <c r="TBB477" s="2845"/>
      <c r="TBC477" s="2845"/>
      <c r="TBD477" s="2845"/>
      <c r="TBE477" s="2845"/>
      <c r="TBF477" s="2845"/>
      <c r="TBG477" s="2845"/>
      <c r="TBH477" s="2845"/>
      <c r="TBI477" s="2845"/>
      <c r="TBJ477" s="2845"/>
      <c r="TBK477" s="2845"/>
      <c r="TBL477" s="2845"/>
      <c r="TBM477" s="2845"/>
      <c r="TBN477" s="2845"/>
      <c r="TBO477" s="2845"/>
      <c r="TBP477" s="2845"/>
      <c r="TBQ477" s="2845"/>
      <c r="TBR477" s="2845"/>
      <c r="TBS477" s="2845"/>
      <c r="TBT477" s="2845"/>
      <c r="TBU477" s="2845"/>
      <c r="TBV477" s="2845"/>
      <c r="TBW477" s="2845"/>
      <c r="TBX477" s="2845"/>
      <c r="TBY477" s="2845"/>
      <c r="TBZ477" s="2845"/>
      <c r="TCA477" s="2845"/>
      <c r="TCB477" s="2845"/>
      <c r="TCC477" s="2845" t="s">
        <v>1379</v>
      </c>
      <c r="TCD477" s="2845"/>
      <c r="TCE477" s="2845"/>
      <c r="TCF477" s="2845"/>
      <c r="TCG477" s="2845"/>
      <c r="TCH477" s="2845"/>
      <c r="TCI477" s="2845"/>
      <c r="TCJ477" s="2845"/>
      <c r="TCK477" s="2845"/>
      <c r="TCL477" s="2845"/>
      <c r="TCM477" s="2845"/>
      <c r="TCN477" s="2845"/>
      <c r="TCO477" s="2845"/>
      <c r="TCP477" s="2845"/>
      <c r="TCQ477" s="2845"/>
      <c r="TCR477" s="2845"/>
      <c r="TCS477" s="2845"/>
      <c r="TCT477" s="2845"/>
      <c r="TCU477" s="2845"/>
      <c r="TCV477" s="2845"/>
      <c r="TCW477" s="2845"/>
      <c r="TCX477" s="2845"/>
      <c r="TCY477" s="2845"/>
      <c r="TCZ477" s="2845"/>
      <c r="TDA477" s="2845"/>
      <c r="TDB477" s="2845"/>
      <c r="TDC477" s="2845"/>
      <c r="TDD477" s="2845"/>
      <c r="TDE477" s="2845"/>
      <c r="TDF477" s="2845"/>
      <c r="TDG477" s="2845"/>
      <c r="TDH477" s="2845"/>
      <c r="TDI477" s="2845" t="s">
        <v>1379</v>
      </c>
      <c r="TDJ477" s="2845"/>
      <c r="TDK477" s="2845"/>
      <c r="TDL477" s="2845"/>
      <c r="TDM477" s="2845"/>
      <c r="TDN477" s="2845"/>
      <c r="TDO477" s="2845"/>
      <c r="TDP477" s="2845"/>
      <c r="TDQ477" s="2845"/>
      <c r="TDR477" s="2845"/>
      <c r="TDS477" s="2845"/>
      <c r="TDT477" s="2845"/>
      <c r="TDU477" s="2845"/>
      <c r="TDV477" s="2845"/>
      <c r="TDW477" s="2845"/>
      <c r="TDX477" s="2845"/>
      <c r="TDY477" s="2845"/>
      <c r="TDZ477" s="2845"/>
      <c r="TEA477" s="2845"/>
      <c r="TEB477" s="2845"/>
      <c r="TEC477" s="2845"/>
      <c r="TED477" s="2845"/>
      <c r="TEE477" s="2845"/>
      <c r="TEF477" s="2845"/>
      <c r="TEG477" s="2845"/>
      <c r="TEH477" s="2845"/>
      <c r="TEI477" s="2845"/>
      <c r="TEJ477" s="2845"/>
      <c r="TEK477" s="2845"/>
      <c r="TEL477" s="2845"/>
      <c r="TEM477" s="2845"/>
      <c r="TEN477" s="2845"/>
      <c r="TEO477" s="2845" t="s">
        <v>1379</v>
      </c>
      <c r="TEP477" s="2845"/>
      <c r="TEQ477" s="2845"/>
      <c r="TER477" s="2845"/>
      <c r="TES477" s="2845"/>
      <c r="TET477" s="2845"/>
      <c r="TEU477" s="2845"/>
      <c r="TEV477" s="2845"/>
      <c r="TEW477" s="2845"/>
      <c r="TEX477" s="2845"/>
      <c r="TEY477" s="2845"/>
      <c r="TEZ477" s="2845"/>
      <c r="TFA477" s="2845"/>
      <c r="TFB477" s="2845"/>
      <c r="TFC477" s="2845"/>
      <c r="TFD477" s="2845"/>
      <c r="TFE477" s="2845"/>
      <c r="TFF477" s="2845"/>
      <c r="TFG477" s="2845"/>
      <c r="TFH477" s="2845"/>
      <c r="TFI477" s="2845"/>
      <c r="TFJ477" s="2845"/>
      <c r="TFK477" s="2845"/>
      <c r="TFL477" s="2845"/>
      <c r="TFM477" s="2845"/>
      <c r="TFN477" s="2845"/>
      <c r="TFO477" s="2845"/>
      <c r="TFP477" s="2845"/>
      <c r="TFQ477" s="2845"/>
      <c r="TFR477" s="2845"/>
      <c r="TFS477" s="2845"/>
      <c r="TFT477" s="2845"/>
      <c r="TFU477" s="2845" t="s">
        <v>1379</v>
      </c>
      <c r="TFV477" s="2845"/>
      <c r="TFW477" s="2845"/>
      <c r="TFX477" s="2845"/>
      <c r="TFY477" s="2845"/>
      <c r="TFZ477" s="2845"/>
      <c r="TGA477" s="2845"/>
      <c r="TGB477" s="2845"/>
      <c r="TGC477" s="2845"/>
      <c r="TGD477" s="2845"/>
      <c r="TGE477" s="2845"/>
      <c r="TGF477" s="2845"/>
      <c r="TGG477" s="2845"/>
      <c r="TGH477" s="2845"/>
      <c r="TGI477" s="2845"/>
      <c r="TGJ477" s="2845"/>
      <c r="TGK477" s="2845"/>
      <c r="TGL477" s="2845"/>
      <c r="TGM477" s="2845"/>
      <c r="TGN477" s="2845"/>
      <c r="TGO477" s="2845"/>
      <c r="TGP477" s="2845"/>
      <c r="TGQ477" s="2845"/>
      <c r="TGR477" s="2845"/>
      <c r="TGS477" s="2845"/>
      <c r="TGT477" s="2845"/>
      <c r="TGU477" s="2845"/>
      <c r="TGV477" s="2845"/>
      <c r="TGW477" s="2845"/>
      <c r="TGX477" s="2845"/>
      <c r="TGY477" s="2845"/>
      <c r="TGZ477" s="2845"/>
      <c r="THA477" s="2845" t="s">
        <v>1379</v>
      </c>
      <c r="THB477" s="2845"/>
      <c r="THC477" s="2845"/>
      <c r="THD477" s="2845"/>
      <c r="THE477" s="2845"/>
      <c r="THF477" s="2845"/>
      <c r="THG477" s="2845"/>
      <c r="THH477" s="2845"/>
      <c r="THI477" s="2845"/>
      <c r="THJ477" s="2845"/>
      <c r="THK477" s="2845"/>
      <c r="THL477" s="2845"/>
      <c r="THM477" s="2845"/>
      <c r="THN477" s="2845"/>
      <c r="THO477" s="2845"/>
      <c r="THP477" s="2845"/>
      <c r="THQ477" s="2845"/>
      <c r="THR477" s="2845"/>
      <c r="THS477" s="2845"/>
      <c r="THT477" s="2845"/>
      <c r="THU477" s="2845"/>
      <c r="THV477" s="2845"/>
      <c r="THW477" s="2845"/>
      <c r="THX477" s="2845"/>
      <c r="THY477" s="2845"/>
      <c r="THZ477" s="2845"/>
      <c r="TIA477" s="2845"/>
      <c r="TIB477" s="2845"/>
      <c r="TIC477" s="2845"/>
      <c r="TID477" s="2845"/>
      <c r="TIE477" s="2845"/>
      <c r="TIF477" s="2845"/>
      <c r="TIG477" s="2845" t="s">
        <v>1379</v>
      </c>
      <c r="TIH477" s="2845"/>
      <c r="TII477" s="2845"/>
      <c r="TIJ477" s="2845"/>
      <c r="TIK477" s="2845"/>
      <c r="TIL477" s="2845"/>
      <c r="TIM477" s="2845"/>
      <c r="TIN477" s="2845"/>
      <c r="TIO477" s="2845"/>
      <c r="TIP477" s="2845"/>
      <c r="TIQ477" s="2845"/>
      <c r="TIR477" s="2845"/>
      <c r="TIS477" s="2845"/>
      <c r="TIT477" s="2845"/>
      <c r="TIU477" s="2845"/>
      <c r="TIV477" s="2845"/>
      <c r="TIW477" s="2845"/>
      <c r="TIX477" s="2845"/>
      <c r="TIY477" s="2845"/>
      <c r="TIZ477" s="2845"/>
      <c r="TJA477" s="2845"/>
      <c r="TJB477" s="2845"/>
      <c r="TJC477" s="2845"/>
      <c r="TJD477" s="2845"/>
      <c r="TJE477" s="2845"/>
      <c r="TJF477" s="2845"/>
      <c r="TJG477" s="2845"/>
      <c r="TJH477" s="2845"/>
      <c r="TJI477" s="2845"/>
      <c r="TJJ477" s="2845"/>
      <c r="TJK477" s="2845"/>
      <c r="TJL477" s="2845"/>
      <c r="TJM477" s="2845" t="s">
        <v>1379</v>
      </c>
      <c r="TJN477" s="2845"/>
      <c r="TJO477" s="2845"/>
      <c r="TJP477" s="2845"/>
      <c r="TJQ477" s="2845"/>
      <c r="TJR477" s="2845"/>
      <c r="TJS477" s="2845"/>
      <c r="TJT477" s="2845"/>
      <c r="TJU477" s="2845"/>
      <c r="TJV477" s="2845"/>
      <c r="TJW477" s="2845"/>
      <c r="TJX477" s="2845"/>
      <c r="TJY477" s="2845"/>
      <c r="TJZ477" s="2845"/>
      <c r="TKA477" s="2845"/>
      <c r="TKB477" s="2845"/>
      <c r="TKC477" s="2845"/>
      <c r="TKD477" s="2845"/>
      <c r="TKE477" s="2845"/>
      <c r="TKF477" s="2845"/>
      <c r="TKG477" s="2845"/>
      <c r="TKH477" s="2845"/>
      <c r="TKI477" s="2845"/>
      <c r="TKJ477" s="2845"/>
      <c r="TKK477" s="2845"/>
      <c r="TKL477" s="2845"/>
      <c r="TKM477" s="2845"/>
      <c r="TKN477" s="2845"/>
      <c r="TKO477" s="2845"/>
      <c r="TKP477" s="2845"/>
      <c r="TKQ477" s="2845"/>
      <c r="TKR477" s="2845"/>
      <c r="TKS477" s="2845" t="s">
        <v>1379</v>
      </c>
      <c r="TKT477" s="2845"/>
      <c r="TKU477" s="2845"/>
      <c r="TKV477" s="2845"/>
      <c r="TKW477" s="2845"/>
      <c r="TKX477" s="2845"/>
      <c r="TKY477" s="2845"/>
      <c r="TKZ477" s="2845"/>
      <c r="TLA477" s="2845"/>
      <c r="TLB477" s="2845"/>
      <c r="TLC477" s="2845"/>
      <c r="TLD477" s="2845"/>
      <c r="TLE477" s="2845"/>
      <c r="TLF477" s="2845"/>
      <c r="TLG477" s="2845"/>
      <c r="TLH477" s="2845"/>
      <c r="TLI477" s="2845"/>
      <c r="TLJ477" s="2845"/>
      <c r="TLK477" s="2845"/>
      <c r="TLL477" s="2845"/>
      <c r="TLM477" s="2845"/>
      <c r="TLN477" s="2845"/>
      <c r="TLO477" s="2845"/>
      <c r="TLP477" s="2845"/>
      <c r="TLQ477" s="2845"/>
      <c r="TLR477" s="2845"/>
      <c r="TLS477" s="2845"/>
      <c r="TLT477" s="2845"/>
      <c r="TLU477" s="2845"/>
      <c r="TLV477" s="2845"/>
      <c r="TLW477" s="2845"/>
      <c r="TLX477" s="2845"/>
      <c r="TLY477" s="2845" t="s">
        <v>1379</v>
      </c>
      <c r="TLZ477" s="2845"/>
      <c r="TMA477" s="2845"/>
      <c r="TMB477" s="2845"/>
      <c r="TMC477" s="2845"/>
      <c r="TMD477" s="2845"/>
      <c r="TME477" s="2845"/>
      <c r="TMF477" s="2845"/>
      <c r="TMG477" s="2845"/>
      <c r="TMH477" s="2845"/>
      <c r="TMI477" s="2845"/>
      <c r="TMJ477" s="2845"/>
      <c r="TMK477" s="2845"/>
      <c r="TML477" s="2845"/>
      <c r="TMM477" s="2845"/>
      <c r="TMN477" s="2845"/>
      <c r="TMO477" s="2845"/>
      <c r="TMP477" s="2845"/>
      <c r="TMQ477" s="2845"/>
      <c r="TMR477" s="2845"/>
      <c r="TMS477" s="2845"/>
      <c r="TMT477" s="2845"/>
      <c r="TMU477" s="2845"/>
      <c r="TMV477" s="2845"/>
      <c r="TMW477" s="2845"/>
      <c r="TMX477" s="2845"/>
      <c r="TMY477" s="2845"/>
      <c r="TMZ477" s="2845"/>
      <c r="TNA477" s="2845"/>
      <c r="TNB477" s="2845"/>
      <c r="TNC477" s="2845"/>
      <c r="TND477" s="2845"/>
      <c r="TNE477" s="2845" t="s">
        <v>1379</v>
      </c>
      <c r="TNF477" s="2845"/>
      <c r="TNG477" s="2845"/>
      <c r="TNH477" s="2845"/>
      <c r="TNI477" s="2845"/>
      <c r="TNJ477" s="2845"/>
      <c r="TNK477" s="2845"/>
      <c r="TNL477" s="2845"/>
      <c r="TNM477" s="2845"/>
      <c r="TNN477" s="2845"/>
      <c r="TNO477" s="2845"/>
      <c r="TNP477" s="2845"/>
      <c r="TNQ477" s="2845"/>
      <c r="TNR477" s="2845"/>
      <c r="TNS477" s="2845"/>
      <c r="TNT477" s="2845"/>
      <c r="TNU477" s="2845"/>
      <c r="TNV477" s="2845"/>
      <c r="TNW477" s="2845"/>
      <c r="TNX477" s="2845"/>
      <c r="TNY477" s="2845"/>
      <c r="TNZ477" s="2845"/>
      <c r="TOA477" s="2845"/>
      <c r="TOB477" s="2845"/>
      <c r="TOC477" s="2845"/>
      <c r="TOD477" s="2845"/>
      <c r="TOE477" s="2845"/>
      <c r="TOF477" s="2845"/>
      <c r="TOG477" s="2845"/>
      <c r="TOH477" s="2845"/>
      <c r="TOI477" s="2845"/>
      <c r="TOJ477" s="2845"/>
      <c r="TOK477" s="2845" t="s">
        <v>1379</v>
      </c>
      <c r="TOL477" s="2845"/>
      <c r="TOM477" s="2845"/>
      <c r="TON477" s="2845"/>
      <c r="TOO477" s="2845"/>
      <c r="TOP477" s="2845"/>
      <c r="TOQ477" s="2845"/>
      <c r="TOR477" s="2845"/>
      <c r="TOS477" s="2845"/>
      <c r="TOT477" s="2845"/>
      <c r="TOU477" s="2845"/>
      <c r="TOV477" s="2845"/>
      <c r="TOW477" s="2845"/>
      <c r="TOX477" s="2845"/>
      <c r="TOY477" s="2845"/>
      <c r="TOZ477" s="2845"/>
      <c r="TPA477" s="2845"/>
      <c r="TPB477" s="2845"/>
      <c r="TPC477" s="2845"/>
      <c r="TPD477" s="2845"/>
      <c r="TPE477" s="2845"/>
      <c r="TPF477" s="2845"/>
      <c r="TPG477" s="2845"/>
      <c r="TPH477" s="2845"/>
      <c r="TPI477" s="2845"/>
      <c r="TPJ477" s="2845"/>
      <c r="TPK477" s="2845"/>
      <c r="TPL477" s="2845"/>
      <c r="TPM477" s="2845"/>
      <c r="TPN477" s="2845"/>
      <c r="TPO477" s="2845"/>
      <c r="TPP477" s="2845"/>
      <c r="TPQ477" s="2845" t="s">
        <v>1379</v>
      </c>
      <c r="TPR477" s="2845"/>
      <c r="TPS477" s="2845"/>
      <c r="TPT477" s="2845"/>
      <c r="TPU477" s="2845"/>
      <c r="TPV477" s="2845"/>
      <c r="TPW477" s="2845"/>
      <c r="TPX477" s="2845"/>
      <c r="TPY477" s="2845"/>
      <c r="TPZ477" s="2845"/>
      <c r="TQA477" s="2845"/>
      <c r="TQB477" s="2845"/>
      <c r="TQC477" s="2845"/>
      <c r="TQD477" s="2845"/>
      <c r="TQE477" s="2845"/>
      <c r="TQF477" s="2845"/>
      <c r="TQG477" s="2845"/>
      <c r="TQH477" s="2845"/>
      <c r="TQI477" s="2845"/>
      <c r="TQJ477" s="2845"/>
      <c r="TQK477" s="2845"/>
      <c r="TQL477" s="2845"/>
      <c r="TQM477" s="2845"/>
      <c r="TQN477" s="2845"/>
      <c r="TQO477" s="2845"/>
      <c r="TQP477" s="2845"/>
      <c r="TQQ477" s="2845"/>
      <c r="TQR477" s="2845"/>
      <c r="TQS477" s="2845"/>
      <c r="TQT477" s="2845"/>
      <c r="TQU477" s="2845"/>
      <c r="TQV477" s="2845"/>
      <c r="TQW477" s="2845" t="s">
        <v>1379</v>
      </c>
      <c r="TQX477" s="2845"/>
      <c r="TQY477" s="2845"/>
      <c r="TQZ477" s="2845"/>
      <c r="TRA477" s="2845"/>
      <c r="TRB477" s="2845"/>
      <c r="TRC477" s="2845"/>
      <c r="TRD477" s="2845"/>
      <c r="TRE477" s="2845"/>
      <c r="TRF477" s="2845"/>
      <c r="TRG477" s="2845"/>
      <c r="TRH477" s="2845"/>
      <c r="TRI477" s="2845"/>
      <c r="TRJ477" s="2845"/>
      <c r="TRK477" s="2845"/>
      <c r="TRL477" s="2845"/>
      <c r="TRM477" s="2845"/>
      <c r="TRN477" s="2845"/>
      <c r="TRO477" s="2845"/>
      <c r="TRP477" s="2845"/>
      <c r="TRQ477" s="2845"/>
      <c r="TRR477" s="2845"/>
      <c r="TRS477" s="2845"/>
      <c r="TRT477" s="2845"/>
      <c r="TRU477" s="2845"/>
      <c r="TRV477" s="2845"/>
      <c r="TRW477" s="2845"/>
      <c r="TRX477" s="2845"/>
      <c r="TRY477" s="2845"/>
      <c r="TRZ477" s="2845"/>
      <c r="TSA477" s="2845"/>
      <c r="TSB477" s="2845"/>
      <c r="TSC477" s="2845" t="s">
        <v>1379</v>
      </c>
      <c r="TSD477" s="2845"/>
      <c r="TSE477" s="2845"/>
      <c r="TSF477" s="2845"/>
      <c r="TSG477" s="2845"/>
      <c r="TSH477" s="2845"/>
      <c r="TSI477" s="2845"/>
      <c r="TSJ477" s="2845"/>
      <c r="TSK477" s="2845"/>
      <c r="TSL477" s="2845"/>
      <c r="TSM477" s="2845"/>
      <c r="TSN477" s="2845"/>
      <c r="TSO477" s="2845"/>
      <c r="TSP477" s="2845"/>
      <c r="TSQ477" s="2845"/>
      <c r="TSR477" s="2845"/>
      <c r="TSS477" s="2845"/>
      <c r="TST477" s="2845"/>
      <c r="TSU477" s="2845"/>
      <c r="TSV477" s="2845"/>
      <c r="TSW477" s="2845"/>
      <c r="TSX477" s="2845"/>
      <c r="TSY477" s="2845"/>
      <c r="TSZ477" s="2845"/>
      <c r="TTA477" s="2845"/>
      <c r="TTB477" s="2845"/>
      <c r="TTC477" s="2845"/>
      <c r="TTD477" s="2845"/>
      <c r="TTE477" s="2845"/>
      <c r="TTF477" s="2845"/>
      <c r="TTG477" s="2845"/>
      <c r="TTH477" s="2845"/>
      <c r="TTI477" s="2845" t="s">
        <v>1379</v>
      </c>
      <c r="TTJ477" s="2845"/>
      <c r="TTK477" s="2845"/>
      <c r="TTL477" s="2845"/>
      <c r="TTM477" s="2845"/>
      <c r="TTN477" s="2845"/>
      <c r="TTO477" s="2845"/>
      <c r="TTP477" s="2845"/>
      <c r="TTQ477" s="2845"/>
      <c r="TTR477" s="2845"/>
      <c r="TTS477" s="2845"/>
      <c r="TTT477" s="2845"/>
      <c r="TTU477" s="2845"/>
      <c r="TTV477" s="2845"/>
      <c r="TTW477" s="2845"/>
      <c r="TTX477" s="2845"/>
      <c r="TTY477" s="2845"/>
      <c r="TTZ477" s="2845"/>
      <c r="TUA477" s="2845"/>
      <c r="TUB477" s="2845"/>
      <c r="TUC477" s="2845"/>
      <c r="TUD477" s="2845"/>
      <c r="TUE477" s="2845"/>
      <c r="TUF477" s="2845"/>
      <c r="TUG477" s="2845"/>
      <c r="TUH477" s="2845"/>
      <c r="TUI477" s="2845"/>
      <c r="TUJ477" s="2845"/>
      <c r="TUK477" s="2845"/>
      <c r="TUL477" s="2845"/>
      <c r="TUM477" s="2845"/>
      <c r="TUN477" s="2845"/>
      <c r="TUO477" s="2845" t="s">
        <v>1379</v>
      </c>
      <c r="TUP477" s="2845"/>
      <c r="TUQ477" s="2845"/>
      <c r="TUR477" s="2845"/>
      <c r="TUS477" s="2845"/>
      <c r="TUT477" s="2845"/>
      <c r="TUU477" s="2845"/>
      <c r="TUV477" s="2845"/>
      <c r="TUW477" s="2845"/>
      <c r="TUX477" s="2845"/>
      <c r="TUY477" s="2845"/>
      <c r="TUZ477" s="2845"/>
      <c r="TVA477" s="2845"/>
      <c r="TVB477" s="2845"/>
      <c r="TVC477" s="2845"/>
      <c r="TVD477" s="2845"/>
      <c r="TVE477" s="2845"/>
      <c r="TVF477" s="2845"/>
      <c r="TVG477" s="2845"/>
      <c r="TVH477" s="2845"/>
      <c r="TVI477" s="2845"/>
      <c r="TVJ477" s="2845"/>
      <c r="TVK477" s="2845"/>
      <c r="TVL477" s="2845"/>
      <c r="TVM477" s="2845"/>
      <c r="TVN477" s="2845"/>
      <c r="TVO477" s="2845"/>
      <c r="TVP477" s="2845"/>
      <c r="TVQ477" s="2845"/>
      <c r="TVR477" s="2845"/>
      <c r="TVS477" s="2845"/>
      <c r="TVT477" s="2845"/>
      <c r="TVU477" s="2845" t="s">
        <v>1379</v>
      </c>
      <c r="TVV477" s="2845"/>
      <c r="TVW477" s="2845"/>
      <c r="TVX477" s="2845"/>
      <c r="TVY477" s="2845"/>
      <c r="TVZ477" s="2845"/>
      <c r="TWA477" s="2845"/>
      <c r="TWB477" s="2845"/>
      <c r="TWC477" s="2845"/>
      <c r="TWD477" s="2845"/>
      <c r="TWE477" s="2845"/>
      <c r="TWF477" s="2845"/>
      <c r="TWG477" s="2845"/>
      <c r="TWH477" s="2845"/>
      <c r="TWI477" s="2845"/>
      <c r="TWJ477" s="2845"/>
      <c r="TWK477" s="2845"/>
      <c r="TWL477" s="2845"/>
      <c r="TWM477" s="2845"/>
      <c r="TWN477" s="2845"/>
      <c r="TWO477" s="2845"/>
      <c r="TWP477" s="2845"/>
      <c r="TWQ477" s="2845"/>
      <c r="TWR477" s="2845"/>
      <c r="TWS477" s="2845"/>
      <c r="TWT477" s="2845"/>
      <c r="TWU477" s="2845"/>
      <c r="TWV477" s="2845"/>
      <c r="TWW477" s="2845"/>
      <c r="TWX477" s="2845"/>
      <c r="TWY477" s="2845"/>
      <c r="TWZ477" s="2845"/>
      <c r="TXA477" s="2845" t="s">
        <v>1379</v>
      </c>
      <c r="TXB477" s="2845"/>
      <c r="TXC477" s="2845"/>
      <c r="TXD477" s="2845"/>
      <c r="TXE477" s="2845"/>
      <c r="TXF477" s="2845"/>
      <c r="TXG477" s="2845"/>
      <c r="TXH477" s="2845"/>
      <c r="TXI477" s="2845"/>
      <c r="TXJ477" s="2845"/>
      <c r="TXK477" s="2845"/>
      <c r="TXL477" s="2845"/>
      <c r="TXM477" s="2845"/>
      <c r="TXN477" s="2845"/>
      <c r="TXO477" s="2845"/>
      <c r="TXP477" s="2845"/>
      <c r="TXQ477" s="2845"/>
      <c r="TXR477" s="2845"/>
      <c r="TXS477" s="2845"/>
      <c r="TXT477" s="2845"/>
      <c r="TXU477" s="2845"/>
      <c r="TXV477" s="2845"/>
      <c r="TXW477" s="2845"/>
      <c r="TXX477" s="2845"/>
      <c r="TXY477" s="2845"/>
      <c r="TXZ477" s="2845"/>
      <c r="TYA477" s="2845"/>
      <c r="TYB477" s="2845"/>
      <c r="TYC477" s="2845"/>
      <c r="TYD477" s="2845"/>
      <c r="TYE477" s="2845"/>
      <c r="TYF477" s="2845"/>
      <c r="TYG477" s="2845" t="s">
        <v>1379</v>
      </c>
      <c r="TYH477" s="2845"/>
      <c r="TYI477" s="2845"/>
      <c r="TYJ477" s="2845"/>
      <c r="TYK477" s="2845"/>
      <c r="TYL477" s="2845"/>
      <c r="TYM477" s="2845"/>
      <c r="TYN477" s="2845"/>
      <c r="TYO477" s="2845"/>
      <c r="TYP477" s="2845"/>
      <c r="TYQ477" s="2845"/>
      <c r="TYR477" s="2845"/>
      <c r="TYS477" s="2845"/>
      <c r="TYT477" s="2845"/>
      <c r="TYU477" s="2845"/>
      <c r="TYV477" s="2845"/>
      <c r="TYW477" s="2845"/>
      <c r="TYX477" s="2845"/>
      <c r="TYY477" s="2845"/>
      <c r="TYZ477" s="2845"/>
      <c r="TZA477" s="2845"/>
      <c r="TZB477" s="2845"/>
      <c r="TZC477" s="2845"/>
      <c r="TZD477" s="2845"/>
      <c r="TZE477" s="2845"/>
      <c r="TZF477" s="2845"/>
      <c r="TZG477" s="2845"/>
      <c r="TZH477" s="2845"/>
      <c r="TZI477" s="2845"/>
      <c r="TZJ477" s="2845"/>
      <c r="TZK477" s="2845"/>
      <c r="TZL477" s="2845"/>
      <c r="TZM477" s="2845" t="s">
        <v>1379</v>
      </c>
      <c r="TZN477" s="2845"/>
      <c r="TZO477" s="2845"/>
      <c r="TZP477" s="2845"/>
      <c r="TZQ477" s="2845"/>
      <c r="TZR477" s="2845"/>
      <c r="TZS477" s="2845"/>
      <c r="TZT477" s="2845"/>
      <c r="TZU477" s="2845"/>
      <c r="TZV477" s="2845"/>
      <c r="TZW477" s="2845"/>
      <c r="TZX477" s="2845"/>
      <c r="TZY477" s="2845"/>
      <c r="TZZ477" s="2845"/>
      <c r="UAA477" s="2845"/>
      <c r="UAB477" s="2845"/>
      <c r="UAC477" s="2845"/>
      <c r="UAD477" s="2845"/>
      <c r="UAE477" s="2845"/>
      <c r="UAF477" s="2845"/>
      <c r="UAG477" s="2845"/>
      <c r="UAH477" s="2845"/>
      <c r="UAI477" s="2845"/>
      <c r="UAJ477" s="2845"/>
      <c r="UAK477" s="2845"/>
      <c r="UAL477" s="2845"/>
      <c r="UAM477" s="2845"/>
      <c r="UAN477" s="2845"/>
      <c r="UAO477" s="2845"/>
      <c r="UAP477" s="2845"/>
      <c r="UAQ477" s="2845"/>
      <c r="UAR477" s="2845"/>
      <c r="UAS477" s="2845" t="s">
        <v>1379</v>
      </c>
      <c r="UAT477" s="2845"/>
      <c r="UAU477" s="2845"/>
      <c r="UAV477" s="2845"/>
      <c r="UAW477" s="2845"/>
      <c r="UAX477" s="2845"/>
      <c r="UAY477" s="2845"/>
      <c r="UAZ477" s="2845"/>
      <c r="UBA477" s="2845"/>
      <c r="UBB477" s="2845"/>
      <c r="UBC477" s="2845"/>
      <c r="UBD477" s="2845"/>
      <c r="UBE477" s="2845"/>
      <c r="UBF477" s="2845"/>
      <c r="UBG477" s="2845"/>
      <c r="UBH477" s="2845"/>
      <c r="UBI477" s="2845"/>
      <c r="UBJ477" s="2845"/>
      <c r="UBK477" s="2845"/>
      <c r="UBL477" s="2845"/>
      <c r="UBM477" s="2845"/>
      <c r="UBN477" s="2845"/>
      <c r="UBO477" s="2845"/>
      <c r="UBP477" s="2845"/>
      <c r="UBQ477" s="2845"/>
      <c r="UBR477" s="2845"/>
      <c r="UBS477" s="2845"/>
      <c r="UBT477" s="2845"/>
      <c r="UBU477" s="2845"/>
      <c r="UBV477" s="2845"/>
      <c r="UBW477" s="2845"/>
      <c r="UBX477" s="2845"/>
      <c r="UBY477" s="2845" t="s">
        <v>1379</v>
      </c>
      <c r="UBZ477" s="2845"/>
      <c r="UCA477" s="2845"/>
      <c r="UCB477" s="2845"/>
      <c r="UCC477" s="2845"/>
      <c r="UCD477" s="2845"/>
      <c r="UCE477" s="2845"/>
      <c r="UCF477" s="2845"/>
      <c r="UCG477" s="2845"/>
      <c r="UCH477" s="2845"/>
      <c r="UCI477" s="2845"/>
      <c r="UCJ477" s="2845"/>
      <c r="UCK477" s="2845"/>
      <c r="UCL477" s="2845"/>
      <c r="UCM477" s="2845"/>
      <c r="UCN477" s="2845"/>
      <c r="UCO477" s="2845"/>
      <c r="UCP477" s="2845"/>
      <c r="UCQ477" s="2845"/>
      <c r="UCR477" s="2845"/>
      <c r="UCS477" s="2845"/>
      <c r="UCT477" s="2845"/>
      <c r="UCU477" s="2845"/>
      <c r="UCV477" s="2845"/>
      <c r="UCW477" s="2845"/>
      <c r="UCX477" s="2845"/>
      <c r="UCY477" s="2845"/>
      <c r="UCZ477" s="2845"/>
      <c r="UDA477" s="2845"/>
      <c r="UDB477" s="2845"/>
      <c r="UDC477" s="2845"/>
      <c r="UDD477" s="2845"/>
      <c r="UDE477" s="2845" t="s">
        <v>1379</v>
      </c>
      <c r="UDF477" s="2845"/>
      <c r="UDG477" s="2845"/>
      <c r="UDH477" s="2845"/>
      <c r="UDI477" s="2845"/>
      <c r="UDJ477" s="2845"/>
      <c r="UDK477" s="2845"/>
      <c r="UDL477" s="2845"/>
      <c r="UDM477" s="2845"/>
      <c r="UDN477" s="2845"/>
      <c r="UDO477" s="2845"/>
      <c r="UDP477" s="2845"/>
      <c r="UDQ477" s="2845"/>
      <c r="UDR477" s="2845"/>
      <c r="UDS477" s="2845"/>
      <c r="UDT477" s="2845"/>
      <c r="UDU477" s="2845"/>
      <c r="UDV477" s="2845"/>
      <c r="UDW477" s="2845"/>
      <c r="UDX477" s="2845"/>
      <c r="UDY477" s="2845"/>
      <c r="UDZ477" s="2845"/>
      <c r="UEA477" s="2845"/>
      <c r="UEB477" s="2845"/>
      <c r="UEC477" s="2845"/>
      <c r="UED477" s="2845"/>
      <c r="UEE477" s="2845"/>
      <c r="UEF477" s="2845"/>
      <c r="UEG477" s="2845"/>
      <c r="UEH477" s="2845"/>
      <c r="UEI477" s="2845"/>
      <c r="UEJ477" s="2845"/>
      <c r="UEK477" s="2845" t="s">
        <v>1379</v>
      </c>
      <c r="UEL477" s="2845"/>
      <c r="UEM477" s="2845"/>
      <c r="UEN477" s="2845"/>
      <c r="UEO477" s="2845"/>
      <c r="UEP477" s="2845"/>
      <c r="UEQ477" s="2845"/>
      <c r="UER477" s="2845"/>
      <c r="UES477" s="2845"/>
      <c r="UET477" s="2845"/>
      <c r="UEU477" s="2845"/>
      <c r="UEV477" s="2845"/>
      <c r="UEW477" s="2845"/>
      <c r="UEX477" s="2845"/>
      <c r="UEY477" s="2845"/>
      <c r="UEZ477" s="2845"/>
      <c r="UFA477" s="2845"/>
      <c r="UFB477" s="2845"/>
      <c r="UFC477" s="2845"/>
      <c r="UFD477" s="2845"/>
      <c r="UFE477" s="2845"/>
      <c r="UFF477" s="2845"/>
      <c r="UFG477" s="2845"/>
      <c r="UFH477" s="2845"/>
      <c r="UFI477" s="2845"/>
      <c r="UFJ477" s="2845"/>
      <c r="UFK477" s="2845"/>
      <c r="UFL477" s="2845"/>
      <c r="UFM477" s="2845"/>
      <c r="UFN477" s="2845"/>
      <c r="UFO477" s="2845"/>
      <c r="UFP477" s="2845"/>
      <c r="UFQ477" s="2845" t="s">
        <v>1379</v>
      </c>
      <c r="UFR477" s="2845"/>
      <c r="UFS477" s="2845"/>
      <c r="UFT477" s="2845"/>
      <c r="UFU477" s="2845"/>
      <c r="UFV477" s="2845"/>
      <c r="UFW477" s="2845"/>
      <c r="UFX477" s="2845"/>
      <c r="UFY477" s="2845"/>
      <c r="UFZ477" s="2845"/>
      <c r="UGA477" s="2845"/>
      <c r="UGB477" s="2845"/>
      <c r="UGC477" s="2845"/>
      <c r="UGD477" s="2845"/>
      <c r="UGE477" s="2845"/>
      <c r="UGF477" s="2845"/>
      <c r="UGG477" s="2845"/>
      <c r="UGH477" s="2845"/>
      <c r="UGI477" s="2845"/>
      <c r="UGJ477" s="2845"/>
      <c r="UGK477" s="2845"/>
      <c r="UGL477" s="2845"/>
      <c r="UGM477" s="2845"/>
      <c r="UGN477" s="2845"/>
      <c r="UGO477" s="2845"/>
      <c r="UGP477" s="2845"/>
      <c r="UGQ477" s="2845"/>
      <c r="UGR477" s="2845"/>
      <c r="UGS477" s="2845"/>
      <c r="UGT477" s="2845"/>
      <c r="UGU477" s="2845"/>
      <c r="UGV477" s="2845"/>
      <c r="UGW477" s="2845" t="s">
        <v>1379</v>
      </c>
      <c r="UGX477" s="2845"/>
      <c r="UGY477" s="2845"/>
      <c r="UGZ477" s="2845"/>
      <c r="UHA477" s="2845"/>
      <c r="UHB477" s="2845"/>
      <c r="UHC477" s="2845"/>
      <c r="UHD477" s="2845"/>
      <c r="UHE477" s="2845"/>
      <c r="UHF477" s="2845"/>
      <c r="UHG477" s="2845"/>
      <c r="UHH477" s="2845"/>
      <c r="UHI477" s="2845"/>
      <c r="UHJ477" s="2845"/>
      <c r="UHK477" s="2845"/>
      <c r="UHL477" s="2845"/>
      <c r="UHM477" s="2845"/>
      <c r="UHN477" s="2845"/>
      <c r="UHO477" s="2845"/>
      <c r="UHP477" s="2845"/>
      <c r="UHQ477" s="2845"/>
      <c r="UHR477" s="2845"/>
      <c r="UHS477" s="2845"/>
      <c r="UHT477" s="2845"/>
      <c r="UHU477" s="2845"/>
      <c r="UHV477" s="2845"/>
      <c r="UHW477" s="2845"/>
      <c r="UHX477" s="2845"/>
      <c r="UHY477" s="2845"/>
      <c r="UHZ477" s="2845"/>
      <c r="UIA477" s="2845"/>
      <c r="UIB477" s="2845"/>
      <c r="UIC477" s="2845" t="s">
        <v>1379</v>
      </c>
      <c r="UID477" s="2845"/>
      <c r="UIE477" s="2845"/>
      <c r="UIF477" s="2845"/>
      <c r="UIG477" s="2845"/>
      <c r="UIH477" s="2845"/>
      <c r="UII477" s="2845"/>
      <c r="UIJ477" s="2845"/>
      <c r="UIK477" s="2845"/>
      <c r="UIL477" s="2845"/>
      <c r="UIM477" s="2845"/>
      <c r="UIN477" s="2845"/>
      <c r="UIO477" s="2845"/>
      <c r="UIP477" s="2845"/>
      <c r="UIQ477" s="2845"/>
      <c r="UIR477" s="2845"/>
      <c r="UIS477" s="2845"/>
      <c r="UIT477" s="2845"/>
      <c r="UIU477" s="2845"/>
      <c r="UIV477" s="2845"/>
      <c r="UIW477" s="2845"/>
      <c r="UIX477" s="2845"/>
      <c r="UIY477" s="2845"/>
      <c r="UIZ477" s="2845"/>
      <c r="UJA477" s="2845"/>
      <c r="UJB477" s="2845"/>
      <c r="UJC477" s="2845"/>
      <c r="UJD477" s="2845"/>
      <c r="UJE477" s="2845"/>
      <c r="UJF477" s="2845"/>
      <c r="UJG477" s="2845"/>
      <c r="UJH477" s="2845"/>
      <c r="UJI477" s="2845" t="s">
        <v>1379</v>
      </c>
      <c r="UJJ477" s="2845"/>
      <c r="UJK477" s="2845"/>
      <c r="UJL477" s="2845"/>
      <c r="UJM477" s="2845"/>
      <c r="UJN477" s="2845"/>
      <c r="UJO477" s="2845"/>
      <c r="UJP477" s="2845"/>
      <c r="UJQ477" s="2845"/>
      <c r="UJR477" s="2845"/>
      <c r="UJS477" s="2845"/>
      <c r="UJT477" s="2845"/>
      <c r="UJU477" s="2845"/>
      <c r="UJV477" s="2845"/>
      <c r="UJW477" s="2845"/>
      <c r="UJX477" s="2845"/>
      <c r="UJY477" s="2845"/>
      <c r="UJZ477" s="2845"/>
      <c r="UKA477" s="2845"/>
      <c r="UKB477" s="2845"/>
      <c r="UKC477" s="2845"/>
      <c r="UKD477" s="2845"/>
      <c r="UKE477" s="2845"/>
      <c r="UKF477" s="2845"/>
      <c r="UKG477" s="2845"/>
      <c r="UKH477" s="2845"/>
      <c r="UKI477" s="2845"/>
      <c r="UKJ477" s="2845"/>
      <c r="UKK477" s="2845"/>
      <c r="UKL477" s="2845"/>
      <c r="UKM477" s="2845"/>
      <c r="UKN477" s="2845"/>
      <c r="UKO477" s="2845" t="s">
        <v>1379</v>
      </c>
      <c r="UKP477" s="2845"/>
      <c r="UKQ477" s="2845"/>
      <c r="UKR477" s="2845"/>
      <c r="UKS477" s="2845"/>
      <c r="UKT477" s="2845"/>
      <c r="UKU477" s="2845"/>
      <c r="UKV477" s="2845"/>
      <c r="UKW477" s="2845"/>
      <c r="UKX477" s="2845"/>
      <c r="UKY477" s="2845"/>
      <c r="UKZ477" s="2845"/>
      <c r="ULA477" s="2845"/>
      <c r="ULB477" s="2845"/>
      <c r="ULC477" s="2845"/>
      <c r="ULD477" s="2845"/>
      <c r="ULE477" s="2845"/>
      <c r="ULF477" s="2845"/>
      <c r="ULG477" s="2845"/>
      <c r="ULH477" s="2845"/>
      <c r="ULI477" s="2845"/>
      <c r="ULJ477" s="2845"/>
      <c r="ULK477" s="2845"/>
      <c r="ULL477" s="2845"/>
      <c r="ULM477" s="2845"/>
      <c r="ULN477" s="2845"/>
      <c r="ULO477" s="2845"/>
      <c r="ULP477" s="2845"/>
      <c r="ULQ477" s="2845"/>
      <c r="ULR477" s="2845"/>
      <c r="ULS477" s="2845"/>
      <c r="ULT477" s="2845"/>
      <c r="ULU477" s="2845" t="s">
        <v>1379</v>
      </c>
      <c r="ULV477" s="2845"/>
      <c r="ULW477" s="2845"/>
      <c r="ULX477" s="2845"/>
      <c r="ULY477" s="2845"/>
      <c r="ULZ477" s="2845"/>
      <c r="UMA477" s="2845"/>
      <c r="UMB477" s="2845"/>
      <c r="UMC477" s="2845"/>
      <c r="UMD477" s="2845"/>
      <c r="UME477" s="2845"/>
      <c r="UMF477" s="2845"/>
      <c r="UMG477" s="2845"/>
      <c r="UMH477" s="2845"/>
      <c r="UMI477" s="2845"/>
      <c r="UMJ477" s="2845"/>
      <c r="UMK477" s="2845"/>
      <c r="UML477" s="2845"/>
      <c r="UMM477" s="2845"/>
      <c r="UMN477" s="2845"/>
      <c r="UMO477" s="2845"/>
      <c r="UMP477" s="2845"/>
      <c r="UMQ477" s="2845"/>
      <c r="UMR477" s="2845"/>
      <c r="UMS477" s="2845"/>
      <c r="UMT477" s="2845"/>
      <c r="UMU477" s="2845"/>
      <c r="UMV477" s="2845"/>
      <c r="UMW477" s="2845"/>
      <c r="UMX477" s="2845"/>
      <c r="UMY477" s="2845"/>
      <c r="UMZ477" s="2845"/>
      <c r="UNA477" s="2845" t="s">
        <v>1379</v>
      </c>
      <c r="UNB477" s="2845"/>
      <c r="UNC477" s="2845"/>
      <c r="UND477" s="2845"/>
      <c r="UNE477" s="2845"/>
      <c r="UNF477" s="2845"/>
      <c r="UNG477" s="2845"/>
      <c r="UNH477" s="2845"/>
      <c r="UNI477" s="2845"/>
      <c r="UNJ477" s="2845"/>
      <c r="UNK477" s="2845"/>
      <c r="UNL477" s="2845"/>
      <c r="UNM477" s="2845"/>
      <c r="UNN477" s="2845"/>
      <c r="UNO477" s="2845"/>
      <c r="UNP477" s="2845"/>
      <c r="UNQ477" s="2845"/>
      <c r="UNR477" s="2845"/>
      <c r="UNS477" s="2845"/>
      <c r="UNT477" s="2845"/>
      <c r="UNU477" s="2845"/>
      <c r="UNV477" s="2845"/>
      <c r="UNW477" s="2845"/>
      <c r="UNX477" s="2845"/>
      <c r="UNY477" s="2845"/>
      <c r="UNZ477" s="2845"/>
      <c r="UOA477" s="2845"/>
      <c r="UOB477" s="2845"/>
      <c r="UOC477" s="2845"/>
      <c r="UOD477" s="2845"/>
      <c r="UOE477" s="2845"/>
      <c r="UOF477" s="2845"/>
      <c r="UOG477" s="2845" t="s">
        <v>1379</v>
      </c>
      <c r="UOH477" s="2845"/>
      <c r="UOI477" s="2845"/>
      <c r="UOJ477" s="2845"/>
      <c r="UOK477" s="2845"/>
      <c r="UOL477" s="2845"/>
      <c r="UOM477" s="2845"/>
      <c r="UON477" s="2845"/>
      <c r="UOO477" s="2845"/>
      <c r="UOP477" s="2845"/>
      <c r="UOQ477" s="2845"/>
      <c r="UOR477" s="2845"/>
      <c r="UOS477" s="2845"/>
      <c r="UOT477" s="2845"/>
      <c r="UOU477" s="2845"/>
      <c r="UOV477" s="2845"/>
      <c r="UOW477" s="2845"/>
      <c r="UOX477" s="2845"/>
      <c r="UOY477" s="2845"/>
      <c r="UOZ477" s="2845"/>
      <c r="UPA477" s="2845"/>
      <c r="UPB477" s="2845"/>
      <c r="UPC477" s="2845"/>
      <c r="UPD477" s="2845"/>
      <c r="UPE477" s="2845"/>
      <c r="UPF477" s="2845"/>
      <c r="UPG477" s="2845"/>
      <c r="UPH477" s="2845"/>
      <c r="UPI477" s="2845"/>
      <c r="UPJ477" s="2845"/>
      <c r="UPK477" s="2845"/>
      <c r="UPL477" s="2845"/>
      <c r="UPM477" s="2845" t="s">
        <v>1379</v>
      </c>
      <c r="UPN477" s="2845"/>
      <c r="UPO477" s="2845"/>
      <c r="UPP477" s="2845"/>
      <c r="UPQ477" s="2845"/>
      <c r="UPR477" s="2845"/>
      <c r="UPS477" s="2845"/>
      <c r="UPT477" s="2845"/>
      <c r="UPU477" s="2845"/>
      <c r="UPV477" s="2845"/>
      <c r="UPW477" s="2845"/>
      <c r="UPX477" s="2845"/>
      <c r="UPY477" s="2845"/>
      <c r="UPZ477" s="2845"/>
      <c r="UQA477" s="2845"/>
      <c r="UQB477" s="2845"/>
      <c r="UQC477" s="2845"/>
      <c r="UQD477" s="2845"/>
      <c r="UQE477" s="2845"/>
      <c r="UQF477" s="2845"/>
      <c r="UQG477" s="2845"/>
      <c r="UQH477" s="2845"/>
      <c r="UQI477" s="2845"/>
      <c r="UQJ477" s="2845"/>
      <c r="UQK477" s="2845"/>
      <c r="UQL477" s="2845"/>
      <c r="UQM477" s="2845"/>
      <c r="UQN477" s="2845"/>
      <c r="UQO477" s="2845"/>
      <c r="UQP477" s="2845"/>
      <c r="UQQ477" s="2845"/>
      <c r="UQR477" s="2845"/>
      <c r="UQS477" s="2845" t="s">
        <v>1379</v>
      </c>
      <c r="UQT477" s="2845"/>
      <c r="UQU477" s="2845"/>
      <c r="UQV477" s="2845"/>
      <c r="UQW477" s="2845"/>
      <c r="UQX477" s="2845"/>
      <c r="UQY477" s="2845"/>
      <c r="UQZ477" s="2845"/>
      <c r="URA477" s="2845"/>
      <c r="URB477" s="2845"/>
      <c r="URC477" s="2845"/>
      <c r="URD477" s="2845"/>
      <c r="URE477" s="2845"/>
      <c r="URF477" s="2845"/>
      <c r="URG477" s="2845"/>
      <c r="URH477" s="2845"/>
      <c r="URI477" s="2845"/>
      <c r="URJ477" s="2845"/>
      <c r="URK477" s="2845"/>
      <c r="URL477" s="2845"/>
      <c r="URM477" s="2845"/>
      <c r="URN477" s="2845"/>
      <c r="URO477" s="2845"/>
      <c r="URP477" s="2845"/>
      <c r="URQ477" s="2845"/>
      <c r="URR477" s="2845"/>
      <c r="URS477" s="2845"/>
      <c r="URT477" s="2845"/>
      <c r="URU477" s="2845"/>
      <c r="URV477" s="2845"/>
      <c r="URW477" s="2845"/>
      <c r="URX477" s="2845"/>
      <c r="URY477" s="2845" t="s">
        <v>1379</v>
      </c>
      <c r="URZ477" s="2845"/>
      <c r="USA477" s="2845"/>
      <c r="USB477" s="2845"/>
      <c r="USC477" s="2845"/>
      <c r="USD477" s="2845"/>
      <c r="USE477" s="2845"/>
      <c r="USF477" s="2845"/>
      <c r="USG477" s="2845"/>
      <c r="USH477" s="2845"/>
      <c r="USI477" s="2845"/>
      <c r="USJ477" s="2845"/>
      <c r="USK477" s="2845"/>
      <c r="USL477" s="2845"/>
      <c r="USM477" s="2845"/>
      <c r="USN477" s="2845"/>
      <c r="USO477" s="2845"/>
      <c r="USP477" s="2845"/>
      <c r="USQ477" s="2845"/>
      <c r="USR477" s="2845"/>
      <c r="USS477" s="2845"/>
      <c r="UST477" s="2845"/>
      <c r="USU477" s="2845"/>
      <c r="USV477" s="2845"/>
      <c r="USW477" s="2845"/>
      <c r="USX477" s="2845"/>
      <c r="USY477" s="2845"/>
      <c r="USZ477" s="2845"/>
      <c r="UTA477" s="2845"/>
      <c r="UTB477" s="2845"/>
      <c r="UTC477" s="2845"/>
      <c r="UTD477" s="2845"/>
      <c r="UTE477" s="2845" t="s">
        <v>1379</v>
      </c>
      <c r="UTF477" s="2845"/>
      <c r="UTG477" s="2845"/>
      <c r="UTH477" s="2845"/>
      <c r="UTI477" s="2845"/>
      <c r="UTJ477" s="2845"/>
      <c r="UTK477" s="2845"/>
      <c r="UTL477" s="2845"/>
      <c r="UTM477" s="2845"/>
      <c r="UTN477" s="2845"/>
      <c r="UTO477" s="2845"/>
      <c r="UTP477" s="2845"/>
      <c r="UTQ477" s="2845"/>
      <c r="UTR477" s="2845"/>
      <c r="UTS477" s="2845"/>
      <c r="UTT477" s="2845"/>
      <c r="UTU477" s="2845"/>
      <c r="UTV477" s="2845"/>
      <c r="UTW477" s="2845"/>
      <c r="UTX477" s="2845"/>
      <c r="UTY477" s="2845"/>
      <c r="UTZ477" s="2845"/>
      <c r="UUA477" s="2845"/>
      <c r="UUB477" s="2845"/>
      <c r="UUC477" s="2845"/>
      <c r="UUD477" s="2845"/>
      <c r="UUE477" s="2845"/>
      <c r="UUF477" s="2845"/>
      <c r="UUG477" s="2845"/>
      <c r="UUH477" s="2845"/>
      <c r="UUI477" s="2845"/>
      <c r="UUJ477" s="2845"/>
      <c r="UUK477" s="2845" t="s">
        <v>1379</v>
      </c>
      <c r="UUL477" s="2845"/>
      <c r="UUM477" s="2845"/>
      <c r="UUN477" s="2845"/>
      <c r="UUO477" s="2845"/>
      <c r="UUP477" s="2845"/>
      <c r="UUQ477" s="2845"/>
      <c r="UUR477" s="2845"/>
      <c r="UUS477" s="2845"/>
      <c r="UUT477" s="2845"/>
      <c r="UUU477" s="2845"/>
      <c r="UUV477" s="2845"/>
      <c r="UUW477" s="2845"/>
      <c r="UUX477" s="2845"/>
      <c r="UUY477" s="2845"/>
      <c r="UUZ477" s="2845"/>
      <c r="UVA477" s="2845"/>
      <c r="UVB477" s="2845"/>
      <c r="UVC477" s="2845"/>
      <c r="UVD477" s="2845"/>
      <c r="UVE477" s="2845"/>
      <c r="UVF477" s="2845"/>
      <c r="UVG477" s="2845"/>
      <c r="UVH477" s="2845"/>
      <c r="UVI477" s="2845"/>
      <c r="UVJ477" s="2845"/>
      <c r="UVK477" s="2845"/>
      <c r="UVL477" s="2845"/>
      <c r="UVM477" s="2845"/>
      <c r="UVN477" s="2845"/>
      <c r="UVO477" s="2845"/>
      <c r="UVP477" s="2845"/>
      <c r="UVQ477" s="2845" t="s">
        <v>1379</v>
      </c>
      <c r="UVR477" s="2845"/>
      <c r="UVS477" s="2845"/>
      <c r="UVT477" s="2845"/>
      <c r="UVU477" s="2845"/>
      <c r="UVV477" s="2845"/>
      <c r="UVW477" s="2845"/>
      <c r="UVX477" s="2845"/>
      <c r="UVY477" s="2845"/>
      <c r="UVZ477" s="2845"/>
      <c r="UWA477" s="2845"/>
      <c r="UWB477" s="2845"/>
      <c r="UWC477" s="2845"/>
      <c r="UWD477" s="2845"/>
      <c r="UWE477" s="2845"/>
      <c r="UWF477" s="2845"/>
      <c r="UWG477" s="2845"/>
      <c r="UWH477" s="2845"/>
      <c r="UWI477" s="2845"/>
      <c r="UWJ477" s="2845"/>
      <c r="UWK477" s="2845"/>
      <c r="UWL477" s="2845"/>
      <c r="UWM477" s="2845"/>
      <c r="UWN477" s="2845"/>
      <c r="UWO477" s="2845"/>
      <c r="UWP477" s="2845"/>
      <c r="UWQ477" s="2845"/>
      <c r="UWR477" s="2845"/>
      <c r="UWS477" s="2845"/>
      <c r="UWT477" s="2845"/>
      <c r="UWU477" s="2845"/>
      <c r="UWV477" s="2845"/>
      <c r="UWW477" s="2845" t="s">
        <v>1379</v>
      </c>
      <c r="UWX477" s="2845"/>
      <c r="UWY477" s="2845"/>
      <c r="UWZ477" s="2845"/>
      <c r="UXA477" s="2845"/>
      <c r="UXB477" s="2845"/>
      <c r="UXC477" s="2845"/>
      <c r="UXD477" s="2845"/>
      <c r="UXE477" s="2845"/>
      <c r="UXF477" s="2845"/>
      <c r="UXG477" s="2845"/>
      <c r="UXH477" s="2845"/>
      <c r="UXI477" s="2845"/>
      <c r="UXJ477" s="2845"/>
      <c r="UXK477" s="2845"/>
      <c r="UXL477" s="2845"/>
      <c r="UXM477" s="2845"/>
      <c r="UXN477" s="2845"/>
      <c r="UXO477" s="2845"/>
      <c r="UXP477" s="2845"/>
      <c r="UXQ477" s="2845"/>
      <c r="UXR477" s="2845"/>
      <c r="UXS477" s="2845"/>
      <c r="UXT477" s="2845"/>
      <c r="UXU477" s="2845"/>
      <c r="UXV477" s="2845"/>
      <c r="UXW477" s="2845"/>
      <c r="UXX477" s="2845"/>
      <c r="UXY477" s="2845"/>
      <c r="UXZ477" s="2845"/>
      <c r="UYA477" s="2845"/>
      <c r="UYB477" s="2845"/>
      <c r="UYC477" s="2845" t="s">
        <v>1379</v>
      </c>
      <c r="UYD477" s="2845"/>
      <c r="UYE477" s="2845"/>
      <c r="UYF477" s="2845"/>
      <c r="UYG477" s="2845"/>
      <c r="UYH477" s="2845"/>
      <c r="UYI477" s="2845"/>
      <c r="UYJ477" s="2845"/>
      <c r="UYK477" s="2845"/>
      <c r="UYL477" s="2845"/>
      <c r="UYM477" s="2845"/>
      <c r="UYN477" s="2845"/>
      <c r="UYO477" s="2845"/>
      <c r="UYP477" s="2845"/>
      <c r="UYQ477" s="2845"/>
      <c r="UYR477" s="2845"/>
      <c r="UYS477" s="2845"/>
      <c r="UYT477" s="2845"/>
      <c r="UYU477" s="2845"/>
      <c r="UYV477" s="2845"/>
      <c r="UYW477" s="2845"/>
      <c r="UYX477" s="2845"/>
      <c r="UYY477" s="2845"/>
      <c r="UYZ477" s="2845"/>
      <c r="UZA477" s="2845"/>
      <c r="UZB477" s="2845"/>
      <c r="UZC477" s="2845"/>
      <c r="UZD477" s="2845"/>
      <c r="UZE477" s="2845"/>
      <c r="UZF477" s="2845"/>
      <c r="UZG477" s="2845"/>
      <c r="UZH477" s="2845"/>
      <c r="UZI477" s="2845" t="s">
        <v>1379</v>
      </c>
      <c r="UZJ477" s="2845"/>
      <c r="UZK477" s="2845"/>
      <c r="UZL477" s="2845"/>
      <c r="UZM477" s="2845"/>
      <c r="UZN477" s="2845"/>
      <c r="UZO477" s="2845"/>
      <c r="UZP477" s="2845"/>
      <c r="UZQ477" s="2845"/>
      <c r="UZR477" s="2845"/>
      <c r="UZS477" s="2845"/>
      <c r="UZT477" s="2845"/>
      <c r="UZU477" s="2845"/>
      <c r="UZV477" s="2845"/>
      <c r="UZW477" s="2845"/>
      <c r="UZX477" s="2845"/>
      <c r="UZY477" s="2845"/>
      <c r="UZZ477" s="2845"/>
      <c r="VAA477" s="2845"/>
      <c r="VAB477" s="2845"/>
      <c r="VAC477" s="2845"/>
      <c r="VAD477" s="2845"/>
      <c r="VAE477" s="2845"/>
      <c r="VAF477" s="2845"/>
      <c r="VAG477" s="2845"/>
      <c r="VAH477" s="2845"/>
      <c r="VAI477" s="2845"/>
      <c r="VAJ477" s="2845"/>
      <c r="VAK477" s="2845"/>
      <c r="VAL477" s="2845"/>
      <c r="VAM477" s="2845"/>
      <c r="VAN477" s="2845"/>
      <c r="VAO477" s="2845" t="s">
        <v>1379</v>
      </c>
      <c r="VAP477" s="2845"/>
      <c r="VAQ477" s="2845"/>
      <c r="VAR477" s="2845"/>
      <c r="VAS477" s="2845"/>
      <c r="VAT477" s="2845"/>
      <c r="VAU477" s="2845"/>
      <c r="VAV477" s="2845"/>
      <c r="VAW477" s="2845"/>
      <c r="VAX477" s="2845"/>
      <c r="VAY477" s="2845"/>
      <c r="VAZ477" s="2845"/>
      <c r="VBA477" s="2845"/>
      <c r="VBB477" s="2845"/>
      <c r="VBC477" s="2845"/>
      <c r="VBD477" s="2845"/>
      <c r="VBE477" s="2845"/>
      <c r="VBF477" s="2845"/>
      <c r="VBG477" s="2845"/>
      <c r="VBH477" s="2845"/>
      <c r="VBI477" s="2845"/>
      <c r="VBJ477" s="2845"/>
      <c r="VBK477" s="2845"/>
      <c r="VBL477" s="2845"/>
      <c r="VBM477" s="2845"/>
      <c r="VBN477" s="2845"/>
      <c r="VBO477" s="2845"/>
      <c r="VBP477" s="2845"/>
      <c r="VBQ477" s="2845"/>
      <c r="VBR477" s="2845"/>
      <c r="VBS477" s="2845"/>
      <c r="VBT477" s="2845"/>
      <c r="VBU477" s="2845" t="s">
        <v>1379</v>
      </c>
      <c r="VBV477" s="2845"/>
      <c r="VBW477" s="2845"/>
      <c r="VBX477" s="2845"/>
      <c r="VBY477" s="2845"/>
      <c r="VBZ477" s="2845"/>
      <c r="VCA477" s="2845"/>
      <c r="VCB477" s="2845"/>
      <c r="VCC477" s="2845"/>
      <c r="VCD477" s="2845"/>
      <c r="VCE477" s="2845"/>
      <c r="VCF477" s="2845"/>
      <c r="VCG477" s="2845"/>
      <c r="VCH477" s="2845"/>
      <c r="VCI477" s="2845"/>
      <c r="VCJ477" s="2845"/>
      <c r="VCK477" s="2845"/>
      <c r="VCL477" s="2845"/>
      <c r="VCM477" s="2845"/>
      <c r="VCN477" s="2845"/>
      <c r="VCO477" s="2845"/>
      <c r="VCP477" s="2845"/>
      <c r="VCQ477" s="2845"/>
      <c r="VCR477" s="2845"/>
      <c r="VCS477" s="2845"/>
      <c r="VCT477" s="2845"/>
      <c r="VCU477" s="2845"/>
      <c r="VCV477" s="2845"/>
      <c r="VCW477" s="2845"/>
      <c r="VCX477" s="2845"/>
      <c r="VCY477" s="2845"/>
      <c r="VCZ477" s="2845"/>
      <c r="VDA477" s="2845" t="s">
        <v>1379</v>
      </c>
      <c r="VDB477" s="2845"/>
      <c r="VDC477" s="2845"/>
      <c r="VDD477" s="2845"/>
      <c r="VDE477" s="2845"/>
      <c r="VDF477" s="2845"/>
      <c r="VDG477" s="2845"/>
      <c r="VDH477" s="2845"/>
      <c r="VDI477" s="2845"/>
      <c r="VDJ477" s="2845"/>
      <c r="VDK477" s="2845"/>
      <c r="VDL477" s="2845"/>
      <c r="VDM477" s="2845"/>
      <c r="VDN477" s="2845"/>
      <c r="VDO477" s="2845"/>
      <c r="VDP477" s="2845"/>
      <c r="VDQ477" s="2845"/>
      <c r="VDR477" s="2845"/>
      <c r="VDS477" s="2845"/>
      <c r="VDT477" s="2845"/>
      <c r="VDU477" s="2845"/>
      <c r="VDV477" s="2845"/>
      <c r="VDW477" s="2845"/>
      <c r="VDX477" s="2845"/>
      <c r="VDY477" s="2845"/>
      <c r="VDZ477" s="2845"/>
      <c r="VEA477" s="2845"/>
      <c r="VEB477" s="2845"/>
      <c r="VEC477" s="2845"/>
      <c r="VED477" s="2845"/>
      <c r="VEE477" s="2845"/>
      <c r="VEF477" s="2845"/>
      <c r="VEG477" s="2845" t="s">
        <v>1379</v>
      </c>
      <c r="VEH477" s="2845"/>
      <c r="VEI477" s="2845"/>
      <c r="VEJ477" s="2845"/>
      <c r="VEK477" s="2845"/>
      <c r="VEL477" s="2845"/>
      <c r="VEM477" s="2845"/>
      <c r="VEN477" s="2845"/>
      <c r="VEO477" s="2845"/>
      <c r="VEP477" s="2845"/>
      <c r="VEQ477" s="2845"/>
      <c r="VER477" s="2845"/>
      <c r="VES477" s="2845"/>
      <c r="VET477" s="2845"/>
      <c r="VEU477" s="2845"/>
      <c r="VEV477" s="2845"/>
      <c r="VEW477" s="2845"/>
      <c r="VEX477" s="2845"/>
      <c r="VEY477" s="2845"/>
      <c r="VEZ477" s="2845"/>
      <c r="VFA477" s="2845"/>
      <c r="VFB477" s="2845"/>
      <c r="VFC477" s="2845"/>
      <c r="VFD477" s="2845"/>
      <c r="VFE477" s="2845"/>
      <c r="VFF477" s="2845"/>
      <c r="VFG477" s="2845"/>
      <c r="VFH477" s="2845"/>
      <c r="VFI477" s="2845"/>
      <c r="VFJ477" s="2845"/>
      <c r="VFK477" s="2845"/>
      <c r="VFL477" s="2845"/>
      <c r="VFM477" s="2845" t="s">
        <v>1379</v>
      </c>
      <c r="VFN477" s="2845"/>
      <c r="VFO477" s="2845"/>
      <c r="VFP477" s="2845"/>
      <c r="VFQ477" s="2845"/>
      <c r="VFR477" s="2845"/>
      <c r="VFS477" s="2845"/>
      <c r="VFT477" s="2845"/>
      <c r="VFU477" s="2845"/>
      <c r="VFV477" s="2845"/>
      <c r="VFW477" s="2845"/>
      <c r="VFX477" s="2845"/>
      <c r="VFY477" s="2845"/>
      <c r="VFZ477" s="2845"/>
      <c r="VGA477" s="2845"/>
      <c r="VGB477" s="2845"/>
      <c r="VGC477" s="2845"/>
      <c r="VGD477" s="2845"/>
      <c r="VGE477" s="2845"/>
      <c r="VGF477" s="2845"/>
      <c r="VGG477" s="2845"/>
      <c r="VGH477" s="2845"/>
      <c r="VGI477" s="2845"/>
      <c r="VGJ477" s="2845"/>
      <c r="VGK477" s="2845"/>
      <c r="VGL477" s="2845"/>
      <c r="VGM477" s="2845"/>
      <c r="VGN477" s="2845"/>
      <c r="VGO477" s="2845"/>
      <c r="VGP477" s="2845"/>
      <c r="VGQ477" s="2845"/>
      <c r="VGR477" s="2845"/>
      <c r="VGS477" s="2845" t="s">
        <v>1379</v>
      </c>
      <c r="VGT477" s="2845"/>
      <c r="VGU477" s="2845"/>
      <c r="VGV477" s="2845"/>
      <c r="VGW477" s="2845"/>
      <c r="VGX477" s="2845"/>
      <c r="VGY477" s="2845"/>
      <c r="VGZ477" s="2845"/>
      <c r="VHA477" s="2845"/>
      <c r="VHB477" s="2845"/>
      <c r="VHC477" s="2845"/>
      <c r="VHD477" s="2845"/>
      <c r="VHE477" s="2845"/>
      <c r="VHF477" s="2845"/>
      <c r="VHG477" s="2845"/>
      <c r="VHH477" s="2845"/>
      <c r="VHI477" s="2845"/>
      <c r="VHJ477" s="2845"/>
      <c r="VHK477" s="2845"/>
      <c r="VHL477" s="2845"/>
      <c r="VHM477" s="2845"/>
      <c r="VHN477" s="2845"/>
      <c r="VHO477" s="2845"/>
      <c r="VHP477" s="2845"/>
      <c r="VHQ477" s="2845"/>
      <c r="VHR477" s="2845"/>
      <c r="VHS477" s="2845"/>
      <c r="VHT477" s="2845"/>
      <c r="VHU477" s="2845"/>
      <c r="VHV477" s="2845"/>
      <c r="VHW477" s="2845"/>
      <c r="VHX477" s="2845"/>
      <c r="VHY477" s="2845" t="s">
        <v>1379</v>
      </c>
      <c r="VHZ477" s="2845"/>
      <c r="VIA477" s="2845"/>
      <c r="VIB477" s="2845"/>
      <c r="VIC477" s="2845"/>
      <c r="VID477" s="2845"/>
      <c r="VIE477" s="2845"/>
      <c r="VIF477" s="2845"/>
      <c r="VIG477" s="2845"/>
      <c r="VIH477" s="2845"/>
      <c r="VII477" s="2845"/>
      <c r="VIJ477" s="2845"/>
      <c r="VIK477" s="2845"/>
      <c r="VIL477" s="2845"/>
      <c r="VIM477" s="2845"/>
      <c r="VIN477" s="2845"/>
      <c r="VIO477" s="2845"/>
      <c r="VIP477" s="2845"/>
      <c r="VIQ477" s="2845"/>
      <c r="VIR477" s="2845"/>
      <c r="VIS477" s="2845"/>
      <c r="VIT477" s="2845"/>
      <c r="VIU477" s="2845"/>
      <c r="VIV477" s="2845"/>
      <c r="VIW477" s="2845"/>
      <c r="VIX477" s="2845"/>
      <c r="VIY477" s="2845"/>
      <c r="VIZ477" s="2845"/>
      <c r="VJA477" s="2845"/>
      <c r="VJB477" s="2845"/>
      <c r="VJC477" s="2845"/>
      <c r="VJD477" s="2845"/>
      <c r="VJE477" s="2845" t="s">
        <v>1379</v>
      </c>
      <c r="VJF477" s="2845"/>
      <c r="VJG477" s="2845"/>
      <c r="VJH477" s="2845"/>
      <c r="VJI477" s="2845"/>
      <c r="VJJ477" s="2845"/>
      <c r="VJK477" s="2845"/>
      <c r="VJL477" s="2845"/>
      <c r="VJM477" s="2845"/>
      <c r="VJN477" s="2845"/>
      <c r="VJO477" s="2845"/>
      <c r="VJP477" s="2845"/>
      <c r="VJQ477" s="2845"/>
      <c r="VJR477" s="2845"/>
      <c r="VJS477" s="2845"/>
      <c r="VJT477" s="2845"/>
      <c r="VJU477" s="2845"/>
      <c r="VJV477" s="2845"/>
      <c r="VJW477" s="2845"/>
      <c r="VJX477" s="2845"/>
      <c r="VJY477" s="2845"/>
      <c r="VJZ477" s="2845"/>
      <c r="VKA477" s="2845"/>
      <c r="VKB477" s="2845"/>
      <c r="VKC477" s="2845"/>
      <c r="VKD477" s="2845"/>
      <c r="VKE477" s="2845"/>
      <c r="VKF477" s="2845"/>
      <c r="VKG477" s="2845"/>
      <c r="VKH477" s="2845"/>
      <c r="VKI477" s="2845"/>
      <c r="VKJ477" s="2845"/>
      <c r="VKK477" s="2845" t="s">
        <v>1379</v>
      </c>
      <c r="VKL477" s="2845"/>
      <c r="VKM477" s="2845"/>
      <c r="VKN477" s="2845"/>
      <c r="VKO477" s="2845"/>
      <c r="VKP477" s="2845"/>
      <c r="VKQ477" s="2845"/>
      <c r="VKR477" s="2845"/>
      <c r="VKS477" s="2845"/>
      <c r="VKT477" s="2845"/>
      <c r="VKU477" s="2845"/>
      <c r="VKV477" s="2845"/>
      <c r="VKW477" s="2845"/>
      <c r="VKX477" s="2845"/>
      <c r="VKY477" s="2845"/>
      <c r="VKZ477" s="2845"/>
      <c r="VLA477" s="2845"/>
      <c r="VLB477" s="2845"/>
      <c r="VLC477" s="2845"/>
      <c r="VLD477" s="2845"/>
      <c r="VLE477" s="2845"/>
      <c r="VLF477" s="2845"/>
      <c r="VLG477" s="2845"/>
      <c r="VLH477" s="2845"/>
      <c r="VLI477" s="2845"/>
      <c r="VLJ477" s="2845"/>
      <c r="VLK477" s="2845"/>
      <c r="VLL477" s="2845"/>
      <c r="VLM477" s="2845"/>
      <c r="VLN477" s="2845"/>
      <c r="VLO477" s="2845"/>
      <c r="VLP477" s="2845"/>
      <c r="VLQ477" s="2845" t="s">
        <v>1379</v>
      </c>
      <c r="VLR477" s="2845"/>
      <c r="VLS477" s="2845"/>
      <c r="VLT477" s="2845"/>
      <c r="VLU477" s="2845"/>
      <c r="VLV477" s="2845"/>
      <c r="VLW477" s="2845"/>
      <c r="VLX477" s="2845"/>
      <c r="VLY477" s="2845"/>
      <c r="VLZ477" s="2845"/>
      <c r="VMA477" s="2845"/>
      <c r="VMB477" s="2845"/>
      <c r="VMC477" s="2845"/>
      <c r="VMD477" s="2845"/>
      <c r="VME477" s="2845"/>
      <c r="VMF477" s="2845"/>
      <c r="VMG477" s="2845"/>
      <c r="VMH477" s="2845"/>
      <c r="VMI477" s="2845"/>
      <c r="VMJ477" s="2845"/>
      <c r="VMK477" s="2845"/>
      <c r="VML477" s="2845"/>
      <c r="VMM477" s="2845"/>
      <c r="VMN477" s="2845"/>
      <c r="VMO477" s="2845"/>
      <c r="VMP477" s="2845"/>
      <c r="VMQ477" s="2845"/>
      <c r="VMR477" s="2845"/>
      <c r="VMS477" s="2845"/>
      <c r="VMT477" s="2845"/>
      <c r="VMU477" s="2845"/>
      <c r="VMV477" s="2845"/>
      <c r="VMW477" s="2845" t="s">
        <v>1379</v>
      </c>
      <c r="VMX477" s="2845"/>
      <c r="VMY477" s="2845"/>
      <c r="VMZ477" s="2845"/>
      <c r="VNA477" s="2845"/>
      <c r="VNB477" s="2845"/>
      <c r="VNC477" s="2845"/>
      <c r="VND477" s="2845"/>
      <c r="VNE477" s="2845"/>
      <c r="VNF477" s="2845"/>
      <c r="VNG477" s="2845"/>
      <c r="VNH477" s="2845"/>
      <c r="VNI477" s="2845"/>
      <c r="VNJ477" s="2845"/>
      <c r="VNK477" s="2845"/>
      <c r="VNL477" s="2845"/>
      <c r="VNM477" s="2845"/>
      <c r="VNN477" s="2845"/>
      <c r="VNO477" s="2845"/>
      <c r="VNP477" s="2845"/>
      <c r="VNQ477" s="2845"/>
      <c r="VNR477" s="2845"/>
      <c r="VNS477" s="2845"/>
      <c r="VNT477" s="2845"/>
      <c r="VNU477" s="2845"/>
      <c r="VNV477" s="2845"/>
      <c r="VNW477" s="2845"/>
      <c r="VNX477" s="2845"/>
      <c r="VNY477" s="2845"/>
      <c r="VNZ477" s="2845"/>
      <c r="VOA477" s="2845"/>
      <c r="VOB477" s="2845"/>
      <c r="VOC477" s="2845" t="s">
        <v>1379</v>
      </c>
      <c r="VOD477" s="2845"/>
      <c r="VOE477" s="2845"/>
      <c r="VOF477" s="2845"/>
      <c r="VOG477" s="2845"/>
      <c r="VOH477" s="2845"/>
      <c r="VOI477" s="2845"/>
      <c r="VOJ477" s="2845"/>
      <c r="VOK477" s="2845"/>
      <c r="VOL477" s="2845"/>
      <c r="VOM477" s="2845"/>
      <c r="VON477" s="2845"/>
      <c r="VOO477" s="2845"/>
      <c r="VOP477" s="2845"/>
      <c r="VOQ477" s="2845"/>
      <c r="VOR477" s="2845"/>
      <c r="VOS477" s="2845"/>
      <c r="VOT477" s="2845"/>
      <c r="VOU477" s="2845"/>
      <c r="VOV477" s="2845"/>
      <c r="VOW477" s="2845"/>
      <c r="VOX477" s="2845"/>
      <c r="VOY477" s="2845"/>
      <c r="VOZ477" s="2845"/>
      <c r="VPA477" s="2845"/>
      <c r="VPB477" s="2845"/>
      <c r="VPC477" s="2845"/>
      <c r="VPD477" s="2845"/>
      <c r="VPE477" s="2845"/>
      <c r="VPF477" s="2845"/>
      <c r="VPG477" s="2845"/>
      <c r="VPH477" s="2845"/>
      <c r="VPI477" s="2845" t="s">
        <v>1379</v>
      </c>
      <c r="VPJ477" s="2845"/>
      <c r="VPK477" s="2845"/>
      <c r="VPL477" s="2845"/>
      <c r="VPM477" s="2845"/>
      <c r="VPN477" s="2845"/>
      <c r="VPO477" s="2845"/>
      <c r="VPP477" s="2845"/>
      <c r="VPQ477" s="2845"/>
      <c r="VPR477" s="2845"/>
      <c r="VPS477" s="2845"/>
      <c r="VPT477" s="2845"/>
      <c r="VPU477" s="2845"/>
      <c r="VPV477" s="2845"/>
      <c r="VPW477" s="2845"/>
      <c r="VPX477" s="2845"/>
      <c r="VPY477" s="2845"/>
      <c r="VPZ477" s="2845"/>
      <c r="VQA477" s="2845"/>
      <c r="VQB477" s="2845"/>
      <c r="VQC477" s="2845"/>
      <c r="VQD477" s="2845"/>
      <c r="VQE477" s="2845"/>
      <c r="VQF477" s="2845"/>
      <c r="VQG477" s="2845"/>
      <c r="VQH477" s="2845"/>
      <c r="VQI477" s="2845"/>
      <c r="VQJ477" s="2845"/>
      <c r="VQK477" s="2845"/>
      <c r="VQL477" s="2845"/>
      <c r="VQM477" s="2845"/>
      <c r="VQN477" s="2845"/>
      <c r="VQO477" s="2845" t="s">
        <v>1379</v>
      </c>
      <c r="VQP477" s="2845"/>
      <c r="VQQ477" s="2845"/>
      <c r="VQR477" s="2845"/>
      <c r="VQS477" s="2845"/>
      <c r="VQT477" s="2845"/>
      <c r="VQU477" s="2845"/>
      <c r="VQV477" s="2845"/>
      <c r="VQW477" s="2845"/>
      <c r="VQX477" s="2845"/>
      <c r="VQY477" s="2845"/>
      <c r="VQZ477" s="2845"/>
      <c r="VRA477" s="2845"/>
      <c r="VRB477" s="2845"/>
      <c r="VRC477" s="2845"/>
      <c r="VRD477" s="2845"/>
      <c r="VRE477" s="2845"/>
      <c r="VRF477" s="2845"/>
      <c r="VRG477" s="2845"/>
      <c r="VRH477" s="2845"/>
      <c r="VRI477" s="2845"/>
      <c r="VRJ477" s="2845"/>
      <c r="VRK477" s="2845"/>
      <c r="VRL477" s="2845"/>
      <c r="VRM477" s="2845"/>
      <c r="VRN477" s="2845"/>
      <c r="VRO477" s="2845"/>
      <c r="VRP477" s="2845"/>
      <c r="VRQ477" s="2845"/>
      <c r="VRR477" s="2845"/>
      <c r="VRS477" s="2845"/>
      <c r="VRT477" s="2845"/>
      <c r="VRU477" s="2845" t="s">
        <v>1379</v>
      </c>
      <c r="VRV477" s="2845"/>
      <c r="VRW477" s="2845"/>
      <c r="VRX477" s="2845"/>
      <c r="VRY477" s="2845"/>
      <c r="VRZ477" s="2845"/>
      <c r="VSA477" s="2845"/>
      <c r="VSB477" s="2845"/>
      <c r="VSC477" s="2845"/>
      <c r="VSD477" s="2845"/>
      <c r="VSE477" s="2845"/>
      <c r="VSF477" s="2845"/>
      <c r="VSG477" s="2845"/>
      <c r="VSH477" s="2845"/>
      <c r="VSI477" s="2845"/>
      <c r="VSJ477" s="2845"/>
      <c r="VSK477" s="2845"/>
      <c r="VSL477" s="2845"/>
      <c r="VSM477" s="2845"/>
      <c r="VSN477" s="2845"/>
      <c r="VSO477" s="2845"/>
      <c r="VSP477" s="2845"/>
      <c r="VSQ477" s="2845"/>
      <c r="VSR477" s="2845"/>
      <c r="VSS477" s="2845"/>
      <c r="VST477" s="2845"/>
      <c r="VSU477" s="2845"/>
      <c r="VSV477" s="2845"/>
      <c r="VSW477" s="2845"/>
      <c r="VSX477" s="2845"/>
      <c r="VSY477" s="2845"/>
      <c r="VSZ477" s="2845"/>
      <c r="VTA477" s="2845" t="s">
        <v>1379</v>
      </c>
      <c r="VTB477" s="2845"/>
      <c r="VTC477" s="2845"/>
      <c r="VTD477" s="2845"/>
      <c r="VTE477" s="2845"/>
      <c r="VTF477" s="2845"/>
      <c r="VTG477" s="2845"/>
      <c r="VTH477" s="2845"/>
      <c r="VTI477" s="2845"/>
      <c r="VTJ477" s="2845"/>
      <c r="VTK477" s="2845"/>
      <c r="VTL477" s="2845"/>
      <c r="VTM477" s="2845"/>
      <c r="VTN477" s="2845"/>
      <c r="VTO477" s="2845"/>
      <c r="VTP477" s="2845"/>
      <c r="VTQ477" s="2845"/>
      <c r="VTR477" s="2845"/>
      <c r="VTS477" s="2845"/>
      <c r="VTT477" s="2845"/>
      <c r="VTU477" s="2845"/>
      <c r="VTV477" s="2845"/>
      <c r="VTW477" s="2845"/>
      <c r="VTX477" s="2845"/>
      <c r="VTY477" s="2845"/>
      <c r="VTZ477" s="2845"/>
      <c r="VUA477" s="2845"/>
      <c r="VUB477" s="2845"/>
      <c r="VUC477" s="2845"/>
      <c r="VUD477" s="2845"/>
      <c r="VUE477" s="2845"/>
      <c r="VUF477" s="2845"/>
      <c r="VUG477" s="2845" t="s">
        <v>1379</v>
      </c>
      <c r="VUH477" s="2845"/>
      <c r="VUI477" s="2845"/>
      <c r="VUJ477" s="2845"/>
      <c r="VUK477" s="2845"/>
      <c r="VUL477" s="2845"/>
      <c r="VUM477" s="2845"/>
      <c r="VUN477" s="2845"/>
      <c r="VUO477" s="2845"/>
      <c r="VUP477" s="2845"/>
      <c r="VUQ477" s="2845"/>
      <c r="VUR477" s="2845"/>
      <c r="VUS477" s="2845"/>
      <c r="VUT477" s="2845"/>
      <c r="VUU477" s="2845"/>
      <c r="VUV477" s="2845"/>
      <c r="VUW477" s="2845"/>
      <c r="VUX477" s="2845"/>
      <c r="VUY477" s="2845"/>
      <c r="VUZ477" s="2845"/>
      <c r="VVA477" s="2845"/>
      <c r="VVB477" s="2845"/>
      <c r="VVC477" s="2845"/>
      <c r="VVD477" s="2845"/>
      <c r="VVE477" s="2845"/>
      <c r="VVF477" s="2845"/>
      <c r="VVG477" s="2845"/>
      <c r="VVH477" s="2845"/>
      <c r="VVI477" s="2845"/>
      <c r="VVJ477" s="2845"/>
      <c r="VVK477" s="2845"/>
      <c r="VVL477" s="2845"/>
      <c r="VVM477" s="2845" t="s">
        <v>1379</v>
      </c>
      <c r="VVN477" s="2845"/>
      <c r="VVO477" s="2845"/>
      <c r="VVP477" s="2845"/>
      <c r="VVQ477" s="2845"/>
      <c r="VVR477" s="2845"/>
      <c r="VVS477" s="2845"/>
      <c r="VVT477" s="2845"/>
      <c r="VVU477" s="2845"/>
      <c r="VVV477" s="2845"/>
      <c r="VVW477" s="2845"/>
      <c r="VVX477" s="2845"/>
      <c r="VVY477" s="2845"/>
      <c r="VVZ477" s="2845"/>
      <c r="VWA477" s="2845"/>
      <c r="VWB477" s="2845"/>
      <c r="VWC477" s="2845"/>
      <c r="VWD477" s="2845"/>
      <c r="VWE477" s="2845"/>
      <c r="VWF477" s="2845"/>
      <c r="VWG477" s="2845"/>
      <c r="VWH477" s="2845"/>
      <c r="VWI477" s="2845"/>
      <c r="VWJ477" s="2845"/>
      <c r="VWK477" s="2845"/>
      <c r="VWL477" s="2845"/>
      <c r="VWM477" s="2845"/>
      <c r="VWN477" s="2845"/>
      <c r="VWO477" s="2845"/>
      <c r="VWP477" s="2845"/>
      <c r="VWQ477" s="2845"/>
      <c r="VWR477" s="2845"/>
      <c r="VWS477" s="2845" t="s">
        <v>1379</v>
      </c>
      <c r="VWT477" s="2845"/>
      <c r="VWU477" s="2845"/>
      <c r="VWV477" s="2845"/>
      <c r="VWW477" s="2845"/>
      <c r="VWX477" s="2845"/>
      <c r="VWY477" s="2845"/>
      <c r="VWZ477" s="2845"/>
      <c r="VXA477" s="2845"/>
      <c r="VXB477" s="2845"/>
      <c r="VXC477" s="2845"/>
      <c r="VXD477" s="2845"/>
      <c r="VXE477" s="2845"/>
      <c r="VXF477" s="2845"/>
      <c r="VXG477" s="2845"/>
      <c r="VXH477" s="2845"/>
      <c r="VXI477" s="2845"/>
      <c r="VXJ477" s="2845"/>
      <c r="VXK477" s="2845"/>
      <c r="VXL477" s="2845"/>
      <c r="VXM477" s="2845"/>
      <c r="VXN477" s="2845"/>
      <c r="VXO477" s="2845"/>
      <c r="VXP477" s="2845"/>
      <c r="VXQ477" s="2845"/>
      <c r="VXR477" s="2845"/>
      <c r="VXS477" s="2845"/>
      <c r="VXT477" s="2845"/>
      <c r="VXU477" s="2845"/>
      <c r="VXV477" s="2845"/>
      <c r="VXW477" s="2845"/>
      <c r="VXX477" s="2845"/>
      <c r="VXY477" s="2845" t="s">
        <v>1379</v>
      </c>
      <c r="VXZ477" s="2845"/>
      <c r="VYA477" s="2845"/>
      <c r="VYB477" s="2845"/>
      <c r="VYC477" s="2845"/>
      <c r="VYD477" s="2845"/>
      <c r="VYE477" s="2845"/>
      <c r="VYF477" s="2845"/>
      <c r="VYG477" s="2845"/>
      <c r="VYH477" s="2845"/>
      <c r="VYI477" s="2845"/>
      <c r="VYJ477" s="2845"/>
      <c r="VYK477" s="2845"/>
      <c r="VYL477" s="2845"/>
      <c r="VYM477" s="2845"/>
      <c r="VYN477" s="2845"/>
      <c r="VYO477" s="2845"/>
      <c r="VYP477" s="2845"/>
      <c r="VYQ477" s="2845"/>
      <c r="VYR477" s="2845"/>
      <c r="VYS477" s="2845"/>
      <c r="VYT477" s="2845"/>
      <c r="VYU477" s="2845"/>
      <c r="VYV477" s="2845"/>
      <c r="VYW477" s="2845"/>
      <c r="VYX477" s="2845"/>
      <c r="VYY477" s="2845"/>
      <c r="VYZ477" s="2845"/>
      <c r="VZA477" s="2845"/>
      <c r="VZB477" s="2845"/>
      <c r="VZC477" s="2845"/>
      <c r="VZD477" s="2845"/>
      <c r="VZE477" s="2845" t="s">
        <v>1379</v>
      </c>
      <c r="VZF477" s="2845"/>
      <c r="VZG477" s="2845"/>
      <c r="VZH477" s="2845"/>
      <c r="VZI477" s="2845"/>
      <c r="VZJ477" s="2845"/>
      <c r="VZK477" s="2845"/>
      <c r="VZL477" s="2845"/>
      <c r="VZM477" s="2845"/>
      <c r="VZN477" s="2845"/>
      <c r="VZO477" s="2845"/>
      <c r="VZP477" s="2845"/>
      <c r="VZQ477" s="2845"/>
      <c r="VZR477" s="2845"/>
      <c r="VZS477" s="2845"/>
      <c r="VZT477" s="2845"/>
      <c r="VZU477" s="2845"/>
      <c r="VZV477" s="2845"/>
      <c r="VZW477" s="2845"/>
      <c r="VZX477" s="2845"/>
      <c r="VZY477" s="2845"/>
      <c r="VZZ477" s="2845"/>
      <c r="WAA477" s="2845"/>
      <c r="WAB477" s="2845"/>
      <c r="WAC477" s="2845"/>
      <c r="WAD477" s="2845"/>
      <c r="WAE477" s="2845"/>
      <c r="WAF477" s="2845"/>
      <c r="WAG477" s="2845"/>
      <c r="WAH477" s="2845"/>
      <c r="WAI477" s="2845"/>
      <c r="WAJ477" s="2845"/>
      <c r="WAK477" s="2845" t="s">
        <v>1379</v>
      </c>
      <c r="WAL477" s="2845"/>
      <c r="WAM477" s="2845"/>
      <c r="WAN477" s="2845"/>
      <c r="WAO477" s="2845"/>
      <c r="WAP477" s="2845"/>
      <c r="WAQ477" s="2845"/>
      <c r="WAR477" s="2845"/>
      <c r="WAS477" s="2845"/>
      <c r="WAT477" s="2845"/>
      <c r="WAU477" s="2845"/>
      <c r="WAV477" s="2845"/>
      <c r="WAW477" s="2845"/>
      <c r="WAX477" s="2845"/>
      <c r="WAY477" s="2845"/>
      <c r="WAZ477" s="2845"/>
      <c r="WBA477" s="2845"/>
      <c r="WBB477" s="2845"/>
      <c r="WBC477" s="2845"/>
      <c r="WBD477" s="2845"/>
      <c r="WBE477" s="2845"/>
      <c r="WBF477" s="2845"/>
      <c r="WBG477" s="2845"/>
      <c r="WBH477" s="2845"/>
      <c r="WBI477" s="2845"/>
      <c r="WBJ477" s="2845"/>
      <c r="WBK477" s="2845"/>
      <c r="WBL477" s="2845"/>
      <c r="WBM477" s="2845"/>
      <c r="WBN477" s="2845"/>
      <c r="WBO477" s="2845"/>
      <c r="WBP477" s="2845"/>
      <c r="WBQ477" s="2845" t="s">
        <v>1379</v>
      </c>
      <c r="WBR477" s="2845"/>
      <c r="WBS477" s="2845"/>
      <c r="WBT477" s="2845"/>
      <c r="WBU477" s="2845"/>
      <c r="WBV477" s="2845"/>
      <c r="WBW477" s="2845"/>
      <c r="WBX477" s="2845"/>
      <c r="WBY477" s="2845"/>
      <c r="WBZ477" s="2845"/>
      <c r="WCA477" s="2845"/>
      <c r="WCB477" s="2845"/>
      <c r="WCC477" s="2845"/>
      <c r="WCD477" s="2845"/>
      <c r="WCE477" s="2845"/>
      <c r="WCF477" s="2845"/>
      <c r="WCG477" s="2845"/>
      <c r="WCH477" s="2845"/>
      <c r="WCI477" s="2845"/>
      <c r="WCJ477" s="2845"/>
      <c r="WCK477" s="2845"/>
      <c r="WCL477" s="2845"/>
      <c r="WCM477" s="2845"/>
      <c r="WCN477" s="2845"/>
      <c r="WCO477" s="2845"/>
      <c r="WCP477" s="2845"/>
      <c r="WCQ477" s="2845"/>
      <c r="WCR477" s="2845"/>
      <c r="WCS477" s="2845"/>
      <c r="WCT477" s="2845"/>
      <c r="WCU477" s="2845"/>
      <c r="WCV477" s="2845"/>
      <c r="WCW477" s="2845" t="s">
        <v>1379</v>
      </c>
      <c r="WCX477" s="2845"/>
      <c r="WCY477" s="2845"/>
      <c r="WCZ477" s="2845"/>
      <c r="WDA477" s="2845"/>
      <c r="WDB477" s="2845"/>
      <c r="WDC477" s="2845"/>
      <c r="WDD477" s="2845"/>
      <c r="WDE477" s="2845"/>
      <c r="WDF477" s="2845"/>
      <c r="WDG477" s="2845"/>
      <c r="WDH477" s="2845"/>
      <c r="WDI477" s="2845"/>
      <c r="WDJ477" s="2845"/>
      <c r="WDK477" s="2845"/>
      <c r="WDL477" s="2845"/>
      <c r="WDM477" s="2845"/>
      <c r="WDN477" s="2845"/>
      <c r="WDO477" s="2845"/>
      <c r="WDP477" s="2845"/>
      <c r="WDQ477" s="2845"/>
      <c r="WDR477" s="2845"/>
      <c r="WDS477" s="2845"/>
      <c r="WDT477" s="2845"/>
      <c r="WDU477" s="2845"/>
      <c r="WDV477" s="2845"/>
      <c r="WDW477" s="2845"/>
      <c r="WDX477" s="2845"/>
      <c r="WDY477" s="2845"/>
      <c r="WDZ477" s="2845"/>
      <c r="WEA477" s="2845"/>
      <c r="WEB477" s="2845"/>
      <c r="WEC477" s="2845" t="s">
        <v>1379</v>
      </c>
      <c r="WED477" s="2845"/>
      <c r="WEE477" s="2845"/>
      <c r="WEF477" s="2845"/>
      <c r="WEG477" s="2845"/>
      <c r="WEH477" s="2845"/>
      <c r="WEI477" s="2845"/>
      <c r="WEJ477" s="2845"/>
      <c r="WEK477" s="2845"/>
      <c r="WEL477" s="2845"/>
      <c r="WEM477" s="2845"/>
      <c r="WEN477" s="2845"/>
      <c r="WEO477" s="2845"/>
      <c r="WEP477" s="2845"/>
      <c r="WEQ477" s="2845"/>
      <c r="WER477" s="2845"/>
      <c r="WES477" s="2845"/>
      <c r="WET477" s="2845"/>
      <c r="WEU477" s="2845"/>
      <c r="WEV477" s="2845"/>
      <c r="WEW477" s="2845"/>
      <c r="WEX477" s="2845"/>
      <c r="WEY477" s="2845"/>
      <c r="WEZ477" s="2845"/>
      <c r="WFA477" s="2845"/>
      <c r="WFB477" s="2845"/>
      <c r="WFC477" s="2845"/>
      <c r="WFD477" s="2845"/>
      <c r="WFE477" s="2845"/>
      <c r="WFF477" s="2845"/>
      <c r="WFG477" s="2845"/>
      <c r="WFH477" s="2845"/>
      <c r="WFI477" s="2845" t="s">
        <v>1379</v>
      </c>
      <c r="WFJ477" s="2845"/>
      <c r="WFK477" s="2845"/>
      <c r="WFL477" s="2845"/>
      <c r="WFM477" s="2845"/>
      <c r="WFN477" s="2845"/>
      <c r="WFO477" s="2845"/>
      <c r="WFP477" s="2845"/>
      <c r="WFQ477" s="2845"/>
      <c r="WFR477" s="2845"/>
      <c r="WFS477" s="2845"/>
      <c r="WFT477" s="2845"/>
      <c r="WFU477" s="2845"/>
      <c r="WFV477" s="2845"/>
      <c r="WFW477" s="2845"/>
      <c r="WFX477" s="2845"/>
      <c r="WFY477" s="2845"/>
      <c r="WFZ477" s="2845"/>
      <c r="WGA477" s="2845"/>
      <c r="WGB477" s="2845"/>
      <c r="WGC477" s="2845"/>
      <c r="WGD477" s="2845"/>
      <c r="WGE477" s="2845"/>
      <c r="WGF477" s="2845"/>
      <c r="WGG477" s="2845"/>
      <c r="WGH477" s="2845"/>
      <c r="WGI477" s="2845"/>
      <c r="WGJ477" s="2845"/>
      <c r="WGK477" s="2845"/>
      <c r="WGL477" s="2845"/>
      <c r="WGM477" s="2845"/>
      <c r="WGN477" s="2845"/>
      <c r="WGO477" s="2845" t="s">
        <v>1379</v>
      </c>
      <c r="WGP477" s="2845"/>
      <c r="WGQ477" s="2845"/>
      <c r="WGR477" s="2845"/>
      <c r="WGS477" s="2845"/>
      <c r="WGT477" s="2845"/>
      <c r="WGU477" s="2845"/>
      <c r="WGV477" s="2845"/>
      <c r="WGW477" s="2845"/>
      <c r="WGX477" s="2845"/>
      <c r="WGY477" s="2845"/>
      <c r="WGZ477" s="2845"/>
      <c r="WHA477" s="2845"/>
      <c r="WHB477" s="2845"/>
      <c r="WHC477" s="2845"/>
      <c r="WHD477" s="2845"/>
      <c r="WHE477" s="2845"/>
      <c r="WHF477" s="2845"/>
      <c r="WHG477" s="2845"/>
      <c r="WHH477" s="2845"/>
      <c r="WHI477" s="2845"/>
      <c r="WHJ477" s="2845"/>
      <c r="WHK477" s="2845"/>
      <c r="WHL477" s="2845"/>
      <c r="WHM477" s="2845"/>
      <c r="WHN477" s="2845"/>
      <c r="WHO477" s="2845"/>
      <c r="WHP477" s="2845"/>
      <c r="WHQ477" s="2845"/>
      <c r="WHR477" s="2845"/>
      <c r="WHS477" s="2845"/>
      <c r="WHT477" s="2845"/>
      <c r="WHU477" s="2845" t="s">
        <v>1379</v>
      </c>
      <c r="WHV477" s="2845"/>
      <c r="WHW477" s="2845"/>
      <c r="WHX477" s="2845"/>
      <c r="WHY477" s="2845"/>
      <c r="WHZ477" s="2845"/>
      <c r="WIA477" s="2845"/>
      <c r="WIB477" s="2845"/>
      <c r="WIC477" s="2845"/>
      <c r="WID477" s="2845"/>
      <c r="WIE477" s="2845"/>
      <c r="WIF477" s="2845"/>
      <c r="WIG477" s="2845"/>
      <c r="WIH477" s="2845"/>
      <c r="WII477" s="2845"/>
      <c r="WIJ477" s="2845"/>
      <c r="WIK477" s="2845"/>
      <c r="WIL477" s="2845"/>
      <c r="WIM477" s="2845"/>
      <c r="WIN477" s="2845"/>
      <c r="WIO477" s="2845"/>
      <c r="WIP477" s="2845"/>
      <c r="WIQ477" s="2845"/>
      <c r="WIR477" s="2845"/>
      <c r="WIS477" s="2845"/>
      <c r="WIT477" s="2845"/>
      <c r="WIU477" s="2845"/>
      <c r="WIV477" s="2845"/>
      <c r="WIW477" s="2845"/>
      <c r="WIX477" s="2845"/>
      <c r="WIY477" s="2845"/>
      <c r="WIZ477" s="2845"/>
      <c r="WJA477" s="2845" t="s">
        <v>1379</v>
      </c>
      <c r="WJB477" s="2845"/>
      <c r="WJC477" s="2845"/>
      <c r="WJD477" s="2845"/>
      <c r="WJE477" s="2845"/>
      <c r="WJF477" s="2845"/>
      <c r="WJG477" s="2845"/>
      <c r="WJH477" s="2845"/>
      <c r="WJI477" s="2845"/>
      <c r="WJJ477" s="2845"/>
      <c r="WJK477" s="2845"/>
      <c r="WJL477" s="2845"/>
      <c r="WJM477" s="2845"/>
      <c r="WJN477" s="2845"/>
      <c r="WJO477" s="2845"/>
      <c r="WJP477" s="2845"/>
      <c r="WJQ477" s="2845"/>
      <c r="WJR477" s="2845"/>
      <c r="WJS477" s="2845"/>
      <c r="WJT477" s="2845"/>
      <c r="WJU477" s="2845"/>
      <c r="WJV477" s="2845"/>
      <c r="WJW477" s="2845"/>
      <c r="WJX477" s="2845"/>
      <c r="WJY477" s="2845"/>
      <c r="WJZ477" s="2845"/>
      <c r="WKA477" s="2845"/>
      <c r="WKB477" s="2845"/>
      <c r="WKC477" s="2845"/>
      <c r="WKD477" s="2845"/>
      <c r="WKE477" s="2845"/>
      <c r="WKF477" s="2845"/>
      <c r="WKG477" s="2845" t="s">
        <v>1379</v>
      </c>
      <c r="WKH477" s="2845"/>
      <c r="WKI477" s="2845"/>
      <c r="WKJ477" s="2845"/>
      <c r="WKK477" s="2845"/>
      <c r="WKL477" s="2845"/>
      <c r="WKM477" s="2845"/>
      <c r="WKN477" s="2845"/>
      <c r="WKO477" s="2845"/>
      <c r="WKP477" s="2845"/>
      <c r="WKQ477" s="2845"/>
      <c r="WKR477" s="2845"/>
      <c r="WKS477" s="2845"/>
      <c r="WKT477" s="2845"/>
      <c r="WKU477" s="2845"/>
      <c r="WKV477" s="2845"/>
      <c r="WKW477" s="2845"/>
      <c r="WKX477" s="2845"/>
      <c r="WKY477" s="2845"/>
      <c r="WKZ477" s="2845"/>
      <c r="WLA477" s="2845"/>
      <c r="WLB477" s="2845"/>
      <c r="WLC477" s="2845"/>
      <c r="WLD477" s="2845"/>
      <c r="WLE477" s="2845"/>
      <c r="WLF477" s="2845"/>
      <c r="WLG477" s="2845"/>
      <c r="WLH477" s="2845"/>
      <c r="WLI477" s="2845"/>
      <c r="WLJ477" s="2845"/>
      <c r="WLK477" s="2845"/>
      <c r="WLL477" s="2845"/>
      <c r="WLM477" s="2845" t="s">
        <v>1379</v>
      </c>
      <c r="WLN477" s="2845"/>
      <c r="WLO477" s="2845"/>
      <c r="WLP477" s="2845"/>
      <c r="WLQ477" s="2845"/>
      <c r="WLR477" s="2845"/>
      <c r="WLS477" s="2845"/>
      <c r="WLT477" s="2845"/>
      <c r="WLU477" s="2845"/>
      <c r="WLV477" s="2845"/>
      <c r="WLW477" s="2845"/>
      <c r="WLX477" s="2845"/>
      <c r="WLY477" s="2845"/>
      <c r="WLZ477" s="2845"/>
      <c r="WMA477" s="2845"/>
      <c r="WMB477" s="2845"/>
      <c r="WMC477" s="2845"/>
      <c r="WMD477" s="2845"/>
      <c r="WME477" s="2845"/>
      <c r="WMF477" s="2845"/>
      <c r="WMG477" s="2845"/>
      <c r="WMH477" s="2845"/>
      <c r="WMI477" s="2845"/>
      <c r="WMJ477" s="2845"/>
      <c r="WMK477" s="2845"/>
      <c r="WML477" s="2845"/>
      <c r="WMM477" s="2845"/>
      <c r="WMN477" s="2845"/>
      <c r="WMO477" s="2845"/>
      <c r="WMP477" s="2845"/>
      <c r="WMQ477" s="2845"/>
      <c r="WMR477" s="2845"/>
      <c r="WMS477" s="2845" t="s">
        <v>1379</v>
      </c>
      <c r="WMT477" s="2845"/>
      <c r="WMU477" s="2845"/>
      <c r="WMV477" s="2845"/>
      <c r="WMW477" s="2845"/>
      <c r="WMX477" s="2845"/>
      <c r="WMY477" s="2845"/>
      <c r="WMZ477" s="2845"/>
      <c r="WNA477" s="2845"/>
      <c r="WNB477" s="2845"/>
      <c r="WNC477" s="2845"/>
      <c r="WND477" s="2845"/>
      <c r="WNE477" s="2845"/>
      <c r="WNF477" s="2845"/>
      <c r="WNG477" s="2845"/>
      <c r="WNH477" s="2845"/>
      <c r="WNI477" s="2845"/>
      <c r="WNJ477" s="2845"/>
      <c r="WNK477" s="2845"/>
      <c r="WNL477" s="2845"/>
      <c r="WNM477" s="2845"/>
      <c r="WNN477" s="2845"/>
      <c r="WNO477" s="2845"/>
      <c r="WNP477" s="2845"/>
      <c r="WNQ477" s="2845"/>
      <c r="WNR477" s="2845"/>
      <c r="WNS477" s="2845"/>
      <c r="WNT477" s="2845"/>
      <c r="WNU477" s="2845"/>
      <c r="WNV477" s="2845"/>
      <c r="WNW477" s="2845"/>
      <c r="WNX477" s="2845"/>
      <c r="WNY477" s="2845" t="s">
        <v>1379</v>
      </c>
      <c r="WNZ477" s="2845"/>
      <c r="WOA477" s="2845"/>
      <c r="WOB477" s="2845"/>
      <c r="WOC477" s="2845"/>
      <c r="WOD477" s="2845"/>
      <c r="WOE477" s="2845"/>
      <c r="WOF477" s="2845"/>
      <c r="WOG477" s="2845"/>
      <c r="WOH477" s="2845"/>
      <c r="WOI477" s="2845"/>
      <c r="WOJ477" s="2845"/>
      <c r="WOK477" s="2845"/>
      <c r="WOL477" s="2845"/>
      <c r="WOM477" s="2845"/>
      <c r="WON477" s="2845"/>
      <c r="WOO477" s="2845"/>
      <c r="WOP477" s="2845"/>
      <c r="WOQ477" s="2845"/>
      <c r="WOR477" s="2845"/>
      <c r="WOS477" s="2845"/>
      <c r="WOT477" s="2845"/>
      <c r="WOU477" s="2845"/>
      <c r="WOV477" s="2845"/>
      <c r="WOW477" s="2845"/>
      <c r="WOX477" s="2845"/>
      <c r="WOY477" s="2845"/>
      <c r="WOZ477" s="2845"/>
      <c r="WPA477" s="2845"/>
      <c r="WPB477" s="2845"/>
      <c r="WPC477" s="2845"/>
      <c r="WPD477" s="2845"/>
      <c r="WPE477" s="2845" t="s">
        <v>1379</v>
      </c>
      <c r="WPF477" s="2845"/>
      <c r="WPG477" s="2845"/>
      <c r="WPH477" s="2845"/>
      <c r="WPI477" s="2845"/>
      <c r="WPJ477" s="2845"/>
      <c r="WPK477" s="2845"/>
      <c r="WPL477" s="2845"/>
      <c r="WPM477" s="2845"/>
      <c r="WPN477" s="2845"/>
      <c r="WPO477" s="2845"/>
      <c r="WPP477" s="2845"/>
      <c r="WPQ477" s="2845"/>
      <c r="WPR477" s="2845"/>
      <c r="WPS477" s="2845"/>
      <c r="WPT477" s="2845"/>
      <c r="WPU477" s="2845"/>
      <c r="WPV477" s="2845"/>
      <c r="WPW477" s="2845"/>
      <c r="WPX477" s="2845"/>
      <c r="WPY477" s="2845"/>
      <c r="WPZ477" s="2845"/>
      <c r="WQA477" s="2845"/>
      <c r="WQB477" s="2845"/>
      <c r="WQC477" s="2845"/>
      <c r="WQD477" s="2845"/>
      <c r="WQE477" s="2845"/>
      <c r="WQF477" s="2845"/>
      <c r="WQG477" s="2845"/>
      <c r="WQH477" s="2845"/>
      <c r="WQI477" s="2845"/>
      <c r="WQJ477" s="2845"/>
      <c r="WQK477" s="2845" t="s">
        <v>1379</v>
      </c>
      <c r="WQL477" s="2845"/>
      <c r="WQM477" s="2845"/>
      <c r="WQN477" s="2845"/>
      <c r="WQO477" s="2845"/>
      <c r="WQP477" s="2845"/>
      <c r="WQQ477" s="2845"/>
      <c r="WQR477" s="2845"/>
      <c r="WQS477" s="2845"/>
      <c r="WQT477" s="2845"/>
      <c r="WQU477" s="2845"/>
      <c r="WQV477" s="2845"/>
      <c r="WQW477" s="2845"/>
      <c r="WQX477" s="2845"/>
      <c r="WQY477" s="2845"/>
      <c r="WQZ477" s="2845"/>
      <c r="WRA477" s="2845"/>
      <c r="WRB477" s="2845"/>
      <c r="WRC477" s="2845"/>
      <c r="WRD477" s="2845"/>
      <c r="WRE477" s="2845"/>
      <c r="WRF477" s="2845"/>
      <c r="WRG477" s="2845"/>
      <c r="WRH477" s="2845"/>
      <c r="WRI477" s="2845"/>
      <c r="WRJ477" s="2845"/>
      <c r="WRK477" s="2845"/>
      <c r="WRL477" s="2845"/>
      <c r="WRM477" s="2845"/>
      <c r="WRN477" s="2845"/>
      <c r="WRO477" s="2845"/>
      <c r="WRP477" s="2845"/>
      <c r="WRQ477" s="2845" t="s">
        <v>1379</v>
      </c>
      <c r="WRR477" s="2845"/>
      <c r="WRS477" s="2845"/>
      <c r="WRT477" s="2845"/>
      <c r="WRU477" s="2845"/>
      <c r="WRV477" s="2845"/>
      <c r="WRW477" s="2845"/>
      <c r="WRX477" s="2845"/>
      <c r="WRY477" s="2845"/>
      <c r="WRZ477" s="2845"/>
      <c r="WSA477" s="2845"/>
      <c r="WSB477" s="2845"/>
      <c r="WSC477" s="2845"/>
      <c r="WSD477" s="2845"/>
      <c r="WSE477" s="2845"/>
      <c r="WSF477" s="2845"/>
      <c r="WSG477" s="2845"/>
      <c r="WSH477" s="2845"/>
      <c r="WSI477" s="2845"/>
      <c r="WSJ477" s="2845"/>
      <c r="WSK477" s="2845"/>
      <c r="WSL477" s="2845"/>
      <c r="WSM477" s="2845"/>
      <c r="WSN477" s="2845"/>
      <c r="WSO477" s="2845"/>
      <c r="WSP477" s="2845"/>
      <c r="WSQ477" s="2845"/>
      <c r="WSR477" s="2845"/>
      <c r="WSS477" s="2845"/>
      <c r="WST477" s="2845"/>
      <c r="WSU477" s="2845"/>
      <c r="WSV477" s="2845"/>
      <c r="WSW477" s="2845" t="s">
        <v>1379</v>
      </c>
      <c r="WSX477" s="2845"/>
      <c r="WSY477" s="2845"/>
      <c r="WSZ477" s="2845"/>
      <c r="WTA477" s="2845"/>
      <c r="WTB477" s="2845"/>
      <c r="WTC477" s="2845"/>
      <c r="WTD477" s="2845"/>
      <c r="WTE477" s="2845"/>
      <c r="WTF477" s="2845"/>
      <c r="WTG477" s="2845"/>
      <c r="WTH477" s="2845"/>
      <c r="WTI477" s="2845"/>
      <c r="WTJ477" s="2845"/>
      <c r="WTK477" s="2845"/>
      <c r="WTL477" s="2845"/>
      <c r="WTM477" s="2845"/>
      <c r="WTN477" s="2845"/>
      <c r="WTO477" s="2845"/>
      <c r="WTP477" s="2845"/>
      <c r="WTQ477" s="2845"/>
      <c r="WTR477" s="2845"/>
      <c r="WTS477" s="2845"/>
      <c r="WTT477" s="2845"/>
      <c r="WTU477" s="2845"/>
      <c r="WTV477" s="2845"/>
      <c r="WTW477" s="2845"/>
      <c r="WTX477" s="2845"/>
      <c r="WTY477" s="2845"/>
      <c r="WTZ477" s="2845"/>
      <c r="WUA477" s="2845"/>
      <c r="WUB477" s="2845"/>
      <c r="WUC477" s="2845" t="s">
        <v>1379</v>
      </c>
      <c r="WUD477" s="2845"/>
      <c r="WUE477" s="2845"/>
      <c r="WUF477" s="2845"/>
      <c r="WUG477" s="2845"/>
      <c r="WUH477" s="2845"/>
      <c r="WUI477" s="2845"/>
      <c r="WUJ477" s="2845"/>
      <c r="WUK477" s="2845"/>
      <c r="WUL477" s="2845"/>
      <c r="WUM477" s="2845"/>
      <c r="WUN477" s="2845"/>
      <c r="WUO477" s="2845"/>
      <c r="WUP477" s="2845"/>
      <c r="WUQ477" s="2845"/>
      <c r="WUR477" s="2845"/>
      <c r="WUS477" s="2845"/>
      <c r="WUT477" s="2845"/>
      <c r="WUU477" s="2845"/>
      <c r="WUV477" s="2845"/>
      <c r="WUW477" s="2845"/>
      <c r="WUX477" s="2845"/>
      <c r="WUY477" s="2845"/>
      <c r="WUZ477" s="2845"/>
      <c r="WVA477" s="2845"/>
      <c r="WVB477" s="2845"/>
      <c r="WVC477" s="2845"/>
      <c r="WVD477" s="2845"/>
      <c r="WVE477" s="2845"/>
      <c r="WVF477" s="2845"/>
      <c r="WVG477" s="2845"/>
      <c r="WVH477" s="2845"/>
      <c r="WVI477" s="2845" t="s">
        <v>1379</v>
      </c>
      <c r="WVJ477" s="2845"/>
      <c r="WVK477" s="2845"/>
      <c r="WVL477" s="2845"/>
      <c r="WVM477" s="2845"/>
      <c r="WVN477" s="2845"/>
      <c r="WVO477" s="2845"/>
      <c r="WVP477" s="2845"/>
      <c r="WVQ477" s="2845"/>
      <c r="WVR477" s="2845"/>
      <c r="WVS477" s="2845"/>
      <c r="WVT477" s="2845"/>
      <c r="WVU477" s="2845"/>
      <c r="WVV477" s="2845"/>
      <c r="WVW477" s="2845"/>
      <c r="WVX477" s="2845"/>
      <c r="WVY477" s="2845"/>
      <c r="WVZ477" s="2845"/>
      <c r="WWA477" s="2845"/>
      <c r="WWB477" s="2845"/>
      <c r="WWC477" s="2845"/>
      <c r="WWD477" s="2845"/>
      <c r="WWE477" s="2845"/>
      <c r="WWF477" s="2845"/>
      <c r="WWG477" s="2845"/>
      <c r="WWH477" s="2845"/>
      <c r="WWI477" s="2845"/>
      <c r="WWJ477" s="2845"/>
      <c r="WWK477" s="2845"/>
      <c r="WWL477" s="2845"/>
      <c r="WWM477" s="2845"/>
      <c r="WWN477" s="2845"/>
      <c r="WWO477" s="2845" t="s">
        <v>1379</v>
      </c>
      <c r="WWP477" s="2845"/>
      <c r="WWQ477" s="2845"/>
      <c r="WWR477" s="2845"/>
      <c r="WWS477" s="2845"/>
      <c r="WWT477" s="2845"/>
      <c r="WWU477" s="2845"/>
      <c r="WWV477" s="2845"/>
      <c r="WWW477" s="2845"/>
      <c r="WWX477" s="2845"/>
      <c r="WWY477" s="2845"/>
      <c r="WWZ477" s="2845"/>
      <c r="WXA477" s="2845"/>
      <c r="WXB477" s="2845"/>
      <c r="WXC477" s="2845"/>
      <c r="WXD477" s="2845"/>
      <c r="WXE477" s="2845"/>
      <c r="WXF477" s="2845"/>
      <c r="WXG477" s="2845"/>
      <c r="WXH477" s="2845"/>
      <c r="WXI477" s="2845"/>
      <c r="WXJ477" s="2845"/>
      <c r="WXK477" s="2845"/>
      <c r="WXL477" s="2845"/>
      <c r="WXM477" s="2845"/>
      <c r="WXN477" s="2845"/>
      <c r="WXO477" s="2845"/>
      <c r="WXP477" s="2845"/>
      <c r="WXQ477" s="2845"/>
      <c r="WXR477" s="2845"/>
      <c r="WXS477" s="2845"/>
      <c r="WXT477" s="2845"/>
      <c r="WXU477" s="2845" t="s">
        <v>1379</v>
      </c>
      <c r="WXV477" s="2845"/>
      <c r="WXW477" s="2845"/>
      <c r="WXX477" s="2845"/>
      <c r="WXY477" s="2845"/>
      <c r="WXZ477" s="2845"/>
      <c r="WYA477" s="2845"/>
      <c r="WYB477" s="2845"/>
      <c r="WYC477" s="2845"/>
      <c r="WYD477" s="2845"/>
      <c r="WYE477" s="2845"/>
      <c r="WYF477" s="2845"/>
      <c r="WYG477" s="2845"/>
      <c r="WYH477" s="2845"/>
      <c r="WYI477" s="2845"/>
      <c r="WYJ477" s="2845"/>
      <c r="WYK477" s="2845"/>
      <c r="WYL477" s="2845"/>
      <c r="WYM477" s="2845"/>
      <c r="WYN477" s="2845"/>
      <c r="WYO477" s="2845"/>
      <c r="WYP477" s="2845"/>
      <c r="WYQ477" s="2845"/>
      <c r="WYR477" s="2845"/>
      <c r="WYS477" s="2845"/>
      <c r="WYT477" s="2845"/>
      <c r="WYU477" s="2845"/>
      <c r="WYV477" s="2845"/>
      <c r="WYW477" s="2845"/>
      <c r="WYX477" s="2845"/>
      <c r="WYY477" s="2845"/>
      <c r="WYZ477" s="2845"/>
      <c r="WZA477" s="2845" t="s">
        <v>1379</v>
      </c>
      <c r="WZB477" s="2845"/>
      <c r="WZC477" s="2845"/>
      <c r="WZD477" s="2845"/>
      <c r="WZE477" s="2845"/>
      <c r="WZF477" s="2845"/>
      <c r="WZG477" s="2845"/>
      <c r="WZH477" s="2845"/>
      <c r="WZI477" s="2845"/>
      <c r="WZJ477" s="2845"/>
      <c r="WZK477" s="2845"/>
      <c r="WZL477" s="2845"/>
      <c r="WZM477" s="2845"/>
      <c r="WZN477" s="2845"/>
      <c r="WZO477" s="2845"/>
      <c r="WZP477" s="2845"/>
      <c r="WZQ477" s="2845"/>
      <c r="WZR477" s="2845"/>
      <c r="WZS477" s="2845"/>
      <c r="WZT477" s="2845"/>
      <c r="WZU477" s="2845"/>
      <c r="WZV477" s="2845"/>
      <c r="WZW477" s="2845"/>
      <c r="WZX477" s="2845"/>
      <c r="WZY477" s="2845"/>
      <c r="WZZ477" s="2845"/>
      <c r="XAA477" s="2845"/>
      <c r="XAB477" s="2845"/>
      <c r="XAC477" s="2845"/>
      <c r="XAD477" s="2845"/>
      <c r="XAE477" s="2845"/>
      <c r="XAF477" s="2845"/>
      <c r="XAG477" s="2845" t="s">
        <v>1379</v>
      </c>
      <c r="XAH477" s="2845"/>
      <c r="XAI477" s="2845"/>
      <c r="XAJ477" s="2845"/>
      <c r="XAK477" s="2845"/>
      <c r="XAL477" s="2845"/>
      <c r="XAM477" s="2845"/>
      <c r="XAN477" s="2845"/>
      <c r="XAO477" s="2845"/>
      <c r="XAP477" s="2845"/>
      <c r="XAQ477" s="2845"/>
      <c r="XAR477" s="2845"/>
      <c r="XAS477" s="2845"/>
      <c r="XAT477" s="2845"/>
      <c r="XAU477" s="2845"/>
      <c r="XAV477" s="2845"/>
      <c r="XAW477" s="2845"/>
      <c r="XAX477" s="2845"/>
      <c r="XAY477" s="2845"/>
      <c r="XAZ477" s="2845"/>
      <c r="XBA477" s="2845"/>
      <c r="XBB477" s="2845"/>
      <c r="XBC477" s="2845"/>
      <c r="XBD477" s="2845"/>
      <c r="XBE477" s="2845"/>
      <c r="XBF477" s="2845"/>
      <c r="XBG477" s="2845"/>
      <c r="XBH477" s="2845"/>
      <c r="XBI477" s="2845"/>
      <c r="XBJ477" s="2845"/>
      <c r="XBK477" s="2845"/>
      <c r="XBL477" s="2845"/>
      <c r="XBM477" s="2845" t="s">
        <v>1379</v>
      </c>
      <c r="XBN477" s="2845"/>
      <c r="XBO477" s="2845"/>
      <c r="XBP477" s="2845"/>
      <c r="XBQ477" s="2845"/>
      <c r="XBR477" s="2845"/>
      <c r="XBS477" s="2845"/>
      <c r="XBT477" s="2845"/>
      <c r="XBU477" s="2845"/>
      <c r="XBV477" s="2845"/>
      <c r="XBW477" s="2845"/>
      <c r="XBX477" s="2845"/>
      <c r="XBY477" s="2845"/>
      <c r="XBZ477" s="2845"/>
      <c r="XCA477" s="2845"/>
      <c r="XCB477" s="2845"/>
      <c r="XCC477" s="2845"/>
      <c r="XCD477" s="2845"/>
      <c r="XCE477" s="2845"/>
      <c r="XCF477" s="2845"/>
      <c r="XCG477" s="2845"/>
      <c r="XCH477" s="2845"/>
      <c r="XCI477" s="2845"/>
      <c r="XCJ477" s="2845"/>
      <c r="XCK477" s="2845"/>
      <c r="XCL477" s="2845"/>
      <c r="XCM477" s="2845"/>
      <c r="XCN477" s="2845"/>
      <c r="XCO477" s="2845"/>
      <c r="XCP477" s="2845"/>
      <c r="XCQ477" s="2845"/>
      <c r="XCR477" s="2845"/>
      <c r="XCS477" s="2845" t="s">
        <v>1379</v>
      </c>
      <c r="XCT477" s="2845"/>
      <c r="XCU477" s="2845"/>
      <c r="XCV477" s="2845"/>
      <c r="XCW477" s="2845"/>
      <c r="XCX477" s="2845"/>
      <c r="XCY477" s="2845"/>
      <c r="XCZ477" s="2845"/>
      <c r="XDA477" s="2845"/>
      <c r="XDB477" s="2845"/>
      <c r="XDC477" s="2845"/>
      <c r="XDD477" s="2845"/>
      <c r="XDE477" s="2845"/>
      <c r="XDF477" s="2845"/>
      <c r="XDG477" s="2845"/>
      <c r="XDH477" s="2845"/>
      <c r="XDI477" s="2845"/>
      <c r="XDJ477" s="2845"/>
      <c r="XDK477" s="2845"/>
      <c r="XDL477" s="2845"/>
      <c r="XDM477" s="2845"/>
      <c r="XDN477" s="2845"/>
      <c r="XDO477" s="2845"/>
      <c r="XDP477" s="2845"/>
      <c r="XDQ477" s="2845"/>
      <c r="XDR477" s="2845"/>
      <c r="XDS477" s="2845"/>
      <c r="XDT477" s="2845"/>
      <c r="XDU477" s="2845"/>
      <c r="XDV477" s="2845"/>
      <c r="XDW477" s="2845"/>
      <c r="XDX477" s="2845"/>
      <c r="XDY477" s="2845" t="s">
        <v>1379</v>
      </c>
      <c r="XDZ477" s="2845"/>
      <c r="XEA477" s="2845"/>
      <c r="XEB477" s="2845"/>
      <c r="XEC477" s="2845"/>
      <c r="XED477" s="2845"/>
      <c r="XEE477" s="2845"/>
      <c r="XEF477" s="2845"/>
      <c r="XEG477" s="2845"/>
      <c r="XEH477" s="2845"/>
      <c r="XEI477" s="2845"/>
      <c r="XEJ477" s="2845"/>
      <c r="XEK477" s="2845"/>
      <c r="XEL477" s="2845"/>
      <c r="XEM477" s="2845"/>
      <c r="XEN477" s="2845"/>
      <c r="XEO477" s="2845"/>
      <c r="XEP477" s="2845"/>
      <c r="XEQ477" s="2845"/>
      <c r="XER477" s="2845"/>
      <c r="XES477" s="2845"/>
      <c r="XET477" s="2845"/>
      <c r="XEU477" s="2845"/>
      <c r="XEV477" s="2845"/>
      <c r="XEW477" s="2845"/>
      <c r="XEX477" s="2845"/>
      <c r="XEY477" s="2845"/>
      <c r="XEZ477" s="2845"/>
      <c r="XFA477" s="2845"/>
      <c r="XFB477" s="2845"/>
      <c r="XFC477" s="2845"/>
      <c r="XFD477" s="2845"/>
    </row>
    <row r="478" spans="1:16384" s="2540" customFormat="1" ht="13.5" thickBot="1" x14ac:dyDescent="0.25">
      <c r="A478" s="2846" t="s">
        <v>765</v>
      </c>
      <c r="B478" s="2846"/>
      <c r="C478" s="2846"/>
      <c r="D478" s="2846"/>
      <c r="E478" s="2846"/>
      <c r="F478" s="2846"/>
      <c r="G478" s="2846"/>
      <c r="H478" s="2846"/>
      <c r="I478" s="2846"/>
      <c r="J478" s="2846"/>
      <c r="K478" s="2846"/>
      <c r="L478" s="2846"/>
      <c r="M478" s="2846"/>
      <c r="N478" s="2846"/>
      <c r="O478" s="2846"/>
      <c r="P478" s="2846"/>
      <c r="Q478" s="2846"/>
      <c r="R478" s="2846"/>
      <c r="S478" s="2846"/>
      <c r="T478" s="2846"/>
      <c r="U478" s="2846"/>
      <c r="V478" s="2846"/>
      <c r="W478" s="2846"/>
      <c r="X478" s="2846"/>
      <c r="Y478" s="2846"/>
      <c r="Z478" s="2846"/>
      <c r="AA478" s="2846"/>
      <c r="AB478" s="2846"/>
      <c r="AC478" s="2846"/>
      <c r="AD478" s="2846"/>
      <c r="AE478" s="2846"/>
      <c r="AF478" s="2846"/>
    </row>
    <row r="479" spans="1:16384" s="2540" customFormat="1" ht="14.25" thickTop="1" thickBot="1" x14ac:dyDescent="0.25">
      <c r="A479" s="2847" t="s">
        <v>658</v>
      </c>
      <c r="B479" s="2847"/>
      <c r="C479" s="2847"/>
      <c r="D479" s="2847"/>
      <c r="E479" s="2847"/>
      <c r="F479" s="2847"/>
      <c r="G479" s="2847"/>
      <c r="H479" s="2847"/>
      <c r="I479" s="2847"/>
      <c r="J479" s="2847"/>
      <c r="K479" s="2848" t="s">
        <v>766</v>
      </c>
      <c r="L479" s="2848"/>
      <c r="M479" s="2848"/>
      <c r="N479" s="2848"/>
      <c r="O479" s="2848" t="s">
        <v>767</v>
      </c>
      <c r="P479" s="2848"/>
      <c r="Q479" s="2848"/>
      <c r="R479" s="2848"/>
      <c r="S479" s="2848"/>
      <c r="T479" s="2848"/>
      <c r="U479" s="2848" t="s">
        <v>768</v>
      </c>
      <c r="V479" s="2848"/>
      <c r="W479" s="2848"/>
      <c r="X479" s="2848"/>
      <c r="Y479" s="2848"/>
      <c r="Z479" s="2848"/>
      <c r="AA479" s="2849" t="s">
        <v>769</v>
      </c>
      <c r="AB479" s="2849"/>
      <c r="AC479" s="2849"/>
      <c r="AD479" s="2849"/>
      <c r="AE479" s="2849"/>
      <c r="AF479" s="2849"/>
    </row>
    <row r="480" spans="1:16384" s="2540" customFormat="1" ht="13.5" thickTop="1" x14ac:dyDescent="0.2">
      <c r="A480" s="2853" t="s">
        <v>770</v>
      </c>
      <c r="B480" s="2853"/>
      <c r="C480" s="2853"/>
      <c r="D480" s="2853"/>
      <c r="E480" s="2853"/>
      <c r="F480" s="2853"/>
      <c r="G480" s="2853"/>
      <c r="H480" s="2853"/>
      <c r="I480" s="2853"/>
      <c r="J480" s="2853"/>
      <c r="K480" s="2854" t="s">
        <v>771</v>
      </c>
      <c r="L480" s="2854"/>
      <c r="M480" s="2854"/>
      <c r="N480" s="2854"/>
      <c r="O480" s="2854" t="s">
        <v>772</v>
      </c>
      <c r="P480" s="2854"/>
      <c r="Q480" s="2854"/>
      <c r="R480" s="2854"/>
      <c r="S480" s="2854"/>
      <c r="T480" s="2854"/>
      <c r="U480" s="2854" t="s">
        <v>773</v>
      </c>
      <c r="V480" s="2854"/>
      <c r="W480" s="2854"/>
      <c r="X480" s="2854"/>
      <c r="Y480" s="2854"/>
      <c r="Z480" s="2854"/>
      <c r="AA480" s="2855" t="s">
        <v>774</v>
      </c>
      <c r="AB480" s="2855"/>
      <c r="AC480" s="2855"/>
      <c r="AD480" s="2855"/>
      <c r="AE480" s="2855"/>
      <c r="AF480" s="2855"/>
    </row>
    <row r="481" spans="1:32" s="2540" customFormat="1" ht="13.5" thickBot="1" x14ac:dyDescent="0.25">
      <c r="A481" s="2850" t="s">
        <v>775</v>
      </c>
      <c r="B481" s="2850"/>
      <c r="C481" s="2850"/>
      <c r="D481" s="2850"/>
      <c r="E481" s="2850"/>
      <c r="F481" s="2850"/>
      <c r="G481" s="2850"/>
      <c r="H481" s="2850"/>
      <c r="I481" s="2850"/>
      <c r="J481" s="2850"/>
      <c r="K481" s="2851" t="s">
        <v>303</v>
      </c>
      <c r="L481" s="2851"/>
      <c r="M481" s="2851"/>
      <c r="N481" s="2851"/>
      <c r="O481" s="2851" t="s">
        <v>303</v>
      </c>
      <c r="P481" s="2851"/>
      <c r="Q481" s="2851"/>
      <c r="R481" s="2851"/>
      <c r="S481" s="2851"/>
      <c r="T481" s="2851"/>
      <c r="U481" s="2851" t="s">
        <v>303</v>
      </c>
      <c r="V481" s="2851"/>
      <c r="W481" s="2851"/>
      <c r="X481" s="2851"/>
      <c r="Y481" s="2851"/>
      <c r="Z481" s="2851"/>
      <c r="AA481" s="2852" t="s">
        <v>303</v>
      </c>
      <c r="AB481" s="2852"/>
      <c r="AC481" s="2852"/>
      <c r="AD481" s="2852"/>
      <c r="AE481" s="2852"/>
      <c r="AF481" s="2852"/>
    </row>
    <row r="482" spans="1:32" s="2540" customFormat="1" ht="14.25" thickTop="1" thickBot="1" x14ac:dyDescent="0.25">
      <c r="A482" s="2850" t="s">
        <v>776</v>
      </c>
      <c r="B482" s="2850"/>
      <c r="C482" s="2850"/>
      <c r="D482" s="2850"/>
      <c r="E482" s="2850"/>
      <c r="F482" s="2850"/>
      <c r="G482" s="2850"/>
      <c r="H482" s="2850"/>
      <c r="I482" s="2850"/>
      <c r="J482" s="2850"/>
      <c r="K482" s="2851" t="s">
        <v>777</v>
      </c>
      <c r="L482" s="2851"/>
      <c r="M482" s="2851"/>
      <c r="N482" s="2851"/>
      <c r="O482" s="2851" t="s">
        <v>786</v>
      </c>
      <c r="P482" s="2851"/>
      <c r="Q482" s="2851"/>
      <c r="R482" s="2851"/>
      <c r="S482" s="2851"/>
      <c r="T482" s="2851"/>
      <c r="U482" s="2851" t="s">
        <v>1386</v>
      </c>
      <c r="V482" s="2851"/>
      <c r="W482" s="2851"/>
      <c r="X482" s="2851"/>
      <c r="Y482" s="2851"/>
      <c r="Z482" s="2851"/>
      <c r="AA482" s="2852" t="s">
        <v>786</v>
      </c>
      <c r="AB482" s="2852"/>
      <c r="AC482" s="2852"/>
      <c r="AD482" s="2852"/>
      <c r="AE482" s="2852"/>
      <c r="AF482" s="2852"/>
    </row>
    <row r="483" spans="1:32" s="2540" customFormat="1" ht="14.25" thickTop="1" thickBot="1" x14ac:dyDescent="0.25">
      <c r="A483" s="2850" t="s">
        <v>779</v>
      </c>
      <c r="B483" s="2850"/>
      <c r="C483" s="2850"/>
      <c r="D483" s="2850"/>
      <c r="E483" s="2850"/>
      <c r="F483" s="2850"/>
      <c r="G483" s="2850"/>
      <c r="H483" s="2850"/>
      <c r="I483" s="2850"/>
      <c r="J483" s="2850"/>
      <c r="K483" s="2851" t="s">
        <v>780</v>
      </c>
      <c r="L483" s="2851"/>
      <c r="M483" s="2851"/>
      <c r="N483" s="2851"/>
      <c r="O483" s="2851" t="s">
        <v>786</v>
      </c>
      <c r="P483" s="2851"/>
      <c r="Q483" s="2851"/>
      <c r="R483" s="2851"/>
      <c r="S483" s="2851"/>
      <c r="T483" s="2851"/>
      <c r="U483" s="2851" t="s">
        <v>786</v>
      </c>
      <c r="V483" s="2851"/>
      <c r="W483" s="2851"/>
      <c r="X483" s="2851"/>
      <c r="Y483" s="2851"/>
      <c r="Z483" s="2851"/>
      <c r="AA483" s="2852" t="s">
        <v>786</v>
      </c>
      <c r="AB483" s="2852"/>
      <c r="AC483" s="2852"/>
      <c r="AD483" s="2852"/>
      <c r="AE483" s="2852"/>
      <c r="AF483" s="2852"/>
    </row>
    <row r="484" spans="1:32" s="2540" customFormat="1" ht="14.25" thickTop="1" thickBot="1" x14ac:dyDescent="0.25">
      <c r="A484" s="2850" t="s">
        <v>782</v>
      </c>
      <c r="B484" s="2850"/>
      <c r="C484" s="2850"/>
      <c r="D484" s="2850"/>
      <c r="E484" s="2850"/>
      <c r="F484" s="2850"/>
      <c r="G484" s="2850"/>
      <c r="H484" s="2850"/>
      <c r="I484" s="2850"/>
      <c r="J484" s="2850"/>
      <c r="K484" s="2851" t="s">
        <v>783</v>
      </c>
      <c r="L484" s="2851"/>
      <c r="M484" s="2851"/>
      <c r="N484" s="2851"/>
      <c r="O484" s="2851" t="s">
        <v>786</v>
      </c>
      <c r="P484" s="2851"/>
      <c r="Q484" s="2851"/>
      <c r="R484" s="2851"/>
      <c r="S484" s="2851"/>
      <c r="T484" s="2851"/>
      <c r="U484" s="2851" t="s">
        <v>786</v>
      </c>
      <c r="V484" s="2851"/>
      <c r="W484" s="2851"/>
      <c r="X484" s="2851"/>
      <c r="Y484" s="2851"/>
      <c r="Z484" s="2851"/>
      <c r="AA484" s="2852" t="s">
        <v>786</v>
      </c>
      <c r="AB484" s="2852"/>
      <c r="AC484" s="2852"/>
      <c r="AD484" s="2852"/>
      <c r="AE484" s="2852"/>
      <c r="AF484" s="2852"/>
    </row>
    <row r="485" spans="1:32" s="2540" customFormat="1" ht="14.25" thickTop="1" thickBot="1" x14ac:dyDescent="0.25">
      <c r="A485" s="2850" t="s">
        <v>784</v>
      </c>
      <c r="B485" s="2850"/>
      <c r="C485" s="2850"/>
      <c r="D485" s="2850"/>
      <c r="E485" s="2850"/>
      <c r="F485" s="2850"/>
      <c r="G485" s="2850"/>
      <c r="H485" s="2850"/>
      <c r="I485" s="2850"/>
      <c r="J485" s="2850"/>
      <c r="K485" s="2851" t="s">
        <v>785</v>
      </c>
      <c r="L485" s="2851"/>
      <c r="M485" s="2851"/>
      <c r="N485" s="2851"/>
      <c r="O485" s="2851" t="s">
        <v>786</v>
      </c>
      <c r="P485" s="2851"/>
      <c r="Q485" s="2851"/>
      <c r="R485" s="2851"/>
      <c r="S485" s="2851"/>
      <c r="T485" s="2851"/>
      <c r="U485" s="2851" t="s">
        <v>786</v>
      </c>
      <c r="V485" s="2851"/>
      <c r="W485" s="2851"/>
      <c r="X485" s="2851"/>
      <c r="Y485" s="2851"/>
      <c r="Z485" s="2851"/>
      <c r="AA485" s="2852" t="s">
        <v>786</v>
      </c>
      <c r="AB485" s="2852"/>
      <c r="AC485" s="2852"/>
      <c r="AD485" s="2852"/>
      <c r="AE485" s="2852"/>
      <c r="AF485" s="2852"/>
    </row>
    <row r="486" spans="1:32" s="2540" customFormat="1" ht="14.25" thickTop="1" thickBot="1" x14ac:dyDescent="0.25">
      <c r="A486" s="2850" t="s">
        <v>787</v>
      </c>
      <c r="B486" s="2850"/>
      <c r="C486" s="2850"/>
      <c r="D486" s="2850"/>
      <c r="E486" s="2850"/>
      <c r="F486" s="2850"/>
      <c r="G486" s="2850"/>
      <c r="H486" s="2850"/>
      <c r="I486" s="2850"/>
      <c r="J486" s="2850"/>
      <c r="K486" s="2851" t="s">
        <v>788</v>
      </c>
      <c r="L486" s="2851"/>
      <c r="M486" s="2851"/>
      <c r="N486" s="2851"/>
      <c r="O486" s="2851" t="s">
        <v>786</v>
      </c>
      <c r="P486" s="2851"/>
      <c r="Q486" s="2851"/>
      <c r="R486" s="2851"/>
      <c r="S486" s="2851"/>
      <c r="T486" s="2851"/>
      <c r="U486" s="2851" t="s">
        <v>786</v>
      </c>
      <c r="V486" s="2851"/>
      <c r="W486" s="2851"/>
      <c r="X486" s="2851"/>
      <c r="Y486" s="2851"/>
      <c r="Z486" s="2851"/>
      <c r="AA486" s="2852" t="s">
        <v>786</v>
      </c>
      <c r="AB486" s="2852"/>
      <c r="AC486" s="2852"/>
      <c r="AD486" s="2852"/>
      <c r="AE486" s="2852"/>
      <c r="AF486" s="2852"/>
    </row>
    <row r="487" spans="1:32" s="2540" customFormat="1" ht="14.25" thickTop="1" thickBot="1" x14ac:dyDescent="0.25">
      <c r="A487" s="2850" t="s">
        <v>789</v>
      </c>
      <c r="B487" s="2850"/>
      <c r="C487" s="2850"/>
      <c r="D487" s="2850"/>
      <c r="E487" s="2850"/>
      <c r="F487" s="2850"/>
      <c r="G487" s="2850"/>
      <c r="H487" s="2850"/>
      <c r="I487" s="2850"/>
      <c r="J487" s="2850"/>
      <c r="K487" s="2851" t="s">
        <v>790</v>
      </c>
      <c r="L487" s="2851"/>
      <c r="M487" s="2851"/>
      <c r="N487" s="2851"/>
      <c r="O487" s="2851" t="s">
        <v>786</v>
      </c>
      <c r="P487" s="2851"/>
      <c r="Q487" s="2851"/>
      <c r="R487" s="2851"/>
      <c r="S487" s="2851"/>
      <c r="T487" s="2851"/>
      <c r="U487" s="2851" t="s">
        <v>786</v>
      </c>
      <c r="V487" s="2851"/>
      <c r="W487" s="2851"/>
      <c r="X487" s="2851"/>
      <c r="Y487" s="2851"/>
      <c r="Z487" s="2851"/>
      <c r="AA487" s="2852" t="s">
        <v>786</v>
      </c>
      <c r="AB487" s="2852"/>
      <c r="AC487" s="2852"/>
      <c r="AD487" s="2852"/>
      <c r="AE487" s="2852"/>
      <c r="AF487" s="2852"/>
    </row>
    <row r="488" spans="1:32" s="2540" customFormat="1" ht="14.25" thickTop="1" thickBot="1" x14ac:dyDescent="0.25">
      <c r="A488" s="2850" t="s">
        <v>791</v>
      </c>
      <c r="B488" s="2850"/>
      <c r="C488" s="2850"/>
      <c r="D488" s="2850"/>
      <c r="E488" s="2850"/>
      <c r="F488" s="2850"/>
      <c r="G488" s="2850"/>
      <c r="H488" s="2850"/>
      <c r="I488" s="2850"/>
      <c r="J488" s="2850"/>
      <c r="K488" s="2851" t="s">
        <v>792</v>
      </c>
      <c r="L488" s="2851"/>
      <c r="M488" s="2851"/>
      <c r="N488" s="2851"/>
      <c r="O488" s="2851" t="s">
        <v>786</v>
      </c>
      <c r="P488" s="2851"/>
      <c r="Q488" s="2851"/>
      <c r="R488" s="2851"/>
      <c r="S488" s="2851"/>
      <c r="T488" s="2851"/>
      <c r="U488" s="2851" t="s">
        <v>786</v>
      </c>
      <c r="V488" s="2851"/>
      <c r="W488" s="2851"/>
      <c r="X488" s="2851"/>
      <c r="Y488" s="2851"/>
      <c r="Z488" s="2851"/>
      <c r="AA488" s="2852" t="s">
        <v>786</v>
      </c>
      <c r="AB488" s="2852"/>
      <c r="AC488" s="2852"/>
      <c r="AD488" s="2852"/>
      <c r="AE488" s="2852"/>
      <c r="AF488" s="2852"/>
    </row>
    <row r="489" spans="1:32" s="2540" customFormat="1" ht="14.25" thickTop="1" thickBot="1" x14ac:dyDescent="0.25">
      <c r="A489" s="2850" t="s">
        <v>793</v>
      </c>
      <c r="B489" s="2850"/>
      <c r="C489" s="2850"/>
      <c r="D489" s="2850"/>
      <c r="E489" s="2850"/>
      <c r="F489" s="2850"/>
      <c r="G489" s="2850"/>
      <c r="H489" s="2850"/>
      <c r="I489" s="2850"/>
      <c r="J489" s="2850"/>
      <c r="K489" s="2851" t="s">
        <v>794</v>
      </c>
      <c r="L489" s="2851"/>
      <c r="M489" s="2851"/>
      <c r="N489" s="2851"/>
      <c r="O489" s="2851" t="s">
        <v>786</v>
      </c>
      <c r="P489" s="2851"/>
      <c r="Q489" s="2851"/>
      <c r="R489" s="2851"/>
      <c r="S489" s="2851"/>
      <c r="T489" s="2851"/>
      <c r="U489" s="2851" t="s">
        <v>786</v>
      </c>
      <c r="V489" s="2851"/>
      <c r="W489" s="2851"/>
      <c r="X489" s="2851"/>
      <c r="Y489" s="2851"/>
      <c r="Z489" s="2851"/>
      <c r="AA489" s="2852" t="s">
        <v>786</v>
      </c>
      <c r="AB489" s="2852"/>
      <c r="AC489" s="2852"/>
      <c r="AD489" s="2852"/>
      <c r="AE489" s="2852"/>
      <c r="AF489" s="2852"/>
    </row>
    <row r="490" spans="1:32" s="2540" customFormat="1" ht="14.25" thickTop="1" thickBot="1" x14ac:dyDescent="0.25">
      <c r="A490" s="2850" t="s">
        <v>784</v>
      </c>
      <c r="B490" s="2850"/>
      <c r="C490" s="2850"/>
      <c r="D490" s="2850"/>
      <c r="E490" s="2850"/>
      <c r="F490" s="2850"/>
      <c r="G490" s="2850"/>
      <c r="H490" s="2850"/>
      <c r="I490" s="2850"/>
      <c r="J490" s="2850"/>
      <c r="K490" s="2851" t="s">
        <v>795</v>
      </c>
      <c r="L490" s="2851"/>
      <c r="M490" s="2851"/>
      <c r="N490" s="2851"/>
      <c r="O490" s="2851" t="s">
        <v>786</v>
      </c>
      <c r="P490" s="2851"/>
      <c r="Q490" s="2851"/>
      <c r="R490" s="2851"/>
      <c r="S490" s="2851"/>
      <c r="T490" s="2851"/>
      <c r="U490" s="2851" t="s">
        <v>786</v>
      </c>
      <c r="V490" s="2851"/>
      <c r="W490" s="2851"/>
      <c r="X490" s="2851"/>
      <c r="Y490" s="2851"/>
      <c r="Z490" s="2851"/>
      <c r="AA490" s="2852" t="s">
        <v>786</v>
      </c>
      <c r="AB490" s="2852"/>
      <c r="AC490" s="2852"/>
      <c r="AD490" s="2852"/>
      <c r="AE490" s="2852"/>
      <c r="AF490" s="2852"/>
    </row>
    <row r="491" spans="1:32" s="2540" customFormat="1" ht="14.25" thickTop="1" thickBot="1" x14ac:dyDescent="0.25">
      <c r="A491" s="2850" t="s">
        <v>787</v>
      </c>
      <c r="B491" s="2850"/>
      <c r="C491" s="2850"/>
      <c r="D491" s="2850"/>
      <c r="E491" s="2850"/>
      <c r="F491" s="2850"/>
      <c r="G491" s="2850"/>
      <c r="H491" s="2850"/>
      <c r="I491" s="2850"/>
      <c r="J491" s="2850"/>
      <c r="K491" s="2851" t="s">
        <v>796</v>
      </c>
      <c r="L491" s="2851"/>
      <c r="M491" s="2851"/>
      <c r="N491" s="2851"/>
      <c r="O491" s="2851" t="s">
        <v>786</v>
      </c>
      <c r="P491" s="2851"/>
      <c r="Q491" s="2851"/>
      <c r="R491" s="2851"/>
      <c r="S491" s="2851"/>
      <c r="T491" s="2851"/>
      <c r="U491" s="2851" t="s">
        <v>786</v>
      </c>
      <c r="V491" s="2851"/>
      <c r="W491" s="2851"/>
      <c r="X491" s="2851"/>
      <c r="Y491" s="2851"/>
      <c r="Z491" s="2851"/>
      <c r="AA491" s="2852" t="s">
        <v>786</v>
      </c>
      <c r="AB491" s="2852"/>
      <c r="AC491" s="2852"/>
      <c r="AD491" s="2852"/>
      <c r="AE491" s="2852"/>
      <c r="AF491" s="2852"/>
    </row>
    <row r="492" spans="1:32" s="2540" customFormat="1" ht="14.25" thickTop="1" thickBot="1" x14ac:dyDescent="0.25">
      <c r="A492" s="2850" t="s">
        <v>789</v>
      </c>
      <c r="B492" s="2850"/>
      <c r="C492" s="2850"/>
      <c r="D492" s="2850"/>
      <c r="E492" s="2850"/>
      <c r="F492" s="2850"/>
      <c r="G492" s="2850"/>
      <c r="H492" s="2850"/>
      <c r="I492" s="2850"/>
      <c r="J492" s="2850"/>
      <c r="K492" s="2851" t="s">
        <v>797</v>
      </c>
      <c r="L492" s="2851"/>
      <c r="M492" s="2851"/>
      <c r="N492" s="2851"/>
      <c r="O492" s="2851" t="s">
        <v>786</v>
      </c>
      <c r="P492" s="2851"/>
      <c r="Q492" s="2851"/>
      <c r="R492" s="2851"/>
      <c r="S492" s="2851"/>
      <c r="T492" s="2851"/>
      <c r="U492" s="2851" t="s">
        <v>786</v>
      </c>
      <c r="V492" s="2851"/>
      <c r="W492" s="2851"/>
      <c r="X492" s="2851"/>
      <c r="Y492" s="2851"/>
      <c r="Z492" s="2851"/>
      <c r="AA492" s="2852" t="s">
        <v>786</v>
      </c>
      <c r="AB492" s="2852"/>
      <c r="AC492" s="2852"/>
      <c r="AD492" s="2852"/>
      <c r="AE492" s="2852"/>
      <c r="AF492" s="2852"/>
    </row>
    <row r="493" spans="1:32" s="2540" customFormat="1" ht="14.25" thickTop="1" thickBot="1" x14ac:dyDescent="0.25">
      <c r="A493" s="2850" t="s">
        <v>791</v>
      </c>
      <c r="B493" s="2850"/>
      <c r="C493" s="2850"/>
      <c r="D493" s="2850"/>
      <c r="E493" s="2850"/>
      <c r="F493" s="2850"/>
      <c r="G493" s="2850"/>
      <c r="H493" s="2850"/>
      <c r="I493" s="2850"/>
      <c r="J493" s="2850"/>
      <c r="K493" s="2851" t="s">
        <v>798</v>
      </c>
      <c r="L493" s="2851"/>
      <c r="M493" s="2851"/>
      <c r="N493" s="2851"/>
      <c r="O493" s="2851" t="s">
        <v>786</v>
      </c>
      <c r="P493" s="2851"/>
      <c r="Q493" s="2851"/>
      <c r="R493" s="2851"/>
      <c r="S493" s="2851"/>
      <c r="T493" s="2851"/>
      <c r="U493" s="2851" t="s">
        <v>786</v>
      </c>
      <c r="V493" s="2851"/>
      <c r="W493" s="2851"/>
      <c r="X493" s="2851"/>
      <c r="Y493" s="2851"/>
      <c r="Z493" s="2851"/>
      <c r="AA493" s="2852" t="s">
        <v>786</v>
      </c>
      <c r="AB493" s="2852"/>
      <c r="AC493" s="2852"/>
      <c r="AD493" s="2852"/>
      <c r="AE493" s="2852"/>
      <c r="AF493" s="2852"/>
    </row>
    <row r="494" spans="1:32" s="2540" customFormat="1" ht="14.25" thickTop="1" thickBot="1" x14ac:dyDescent="0.25">
      <c r="A494" s="2850" t="s">
        <v>799</v>
      </c>
      <c r="B494" s="2850"/>
      <c r="C494" s="2850"/>
      <c r="D494" s="2850"/>
      <c r="E494" s="2850"/>
      <c r="F494" s="2850"/>
      <c r="G494" s="2850"/>
      <c r="H494" s="2850"/>
      <c r="I494" s="2850"/>
      <c r="J494" s="2850"/>
      <c r="K494" s="2851" t="s">
        <v>800</v>
      </c>
      <c r="L494" s="2851"/>
      <c r="M494" s="2851"/>
      <c r="N494" s="2851"/>
      <c r="O494" s="2851" t="s">
        <v>786</v>
      </c>
      <c r="P494" s="2851"/>
      <c r="Q494" s="2851"/>
      <c r="R494" s="2851"/>
      <c r="S494" s="2851"/>
      <c r="T494" s="2851"/>
      <c r="U494" s="2851" t="s">
        <v>786</v>
      </c>
      <c r="V494" s="2851"/>
      <c r="W494" s="2851"/>
      <c r="X494" s="2851"/>
      <c r="Y494" s="2851"/>
      <c r="Z494" s="2851"/>
      <c r="AA494" s="2852" t="s">
        <v>786</v>
      </c>
      <c r="AB494" s="2852"/>
      <c r="AC494" s="2852"/>
      <c r="AD494" s="2852"/>
      <c r="AE494" s="2852"/>
      <c r="AF494" s="2852"/>
    </row>
    <row r="495" spans="1:32" s="2540" customFormat="1" ht="14.25" thickTop="1" thickBot="1" x14ac:dyDescent="0.25">
      <c r="A495" s="2850" t="s">
        <v>784</v>
      </c>
      <c r="B495" s="2850"/>
      <c r="C495" s="2850"/>
      <c r="D495" s="2850"/>
      <c r="E495" s="2850"/>
      <c r="F495" s="2850"/>
      <c r="G495" s="2850"/>
      <c r="H495" s="2850"/>
      <c r="I495" s="2850"/>
      <c r="J495" s="2850"/>
      <c r="K495" s="2851" t="s">
        <v>801</v>
      </c>
      <c r="L495" s="2851"/>
      <c r="M495" s="2851"/>
      <c r="N495" s="2851"/>
      <c r="O495" s="2851" t="s">
        <v>786</v>
      </c>
      <c r="P495" s="2851"/>
      <c r="Q495" s="2851"/>
      <c r="R495" s="2851"/>
      <c r="S495" s="2851"/>
      <c r="T495" s="2851"/>
      <c r="U495" s="2851" t="s">
        <v>786</v>
      </c>
      <c r="V495" s="2851"/>
      <c r="W495" s="2851"/>
      <c r="X495" s="2851"/>
      <c r="Y495" s="2851"/>
      <c r="Z495" s="2851"/>
      <c r="AA495" s="2852" t="s">
        <v>786</v>
      </c>
      <c r="AB495" s="2852"/>
      <c r="AC495" s="2852"/>
      <c r="AD495" s="2852"/>
      <c r="AE495" s="2852"/>
      <c r="AF495" s="2852"/>
    </row>
    <row r="496" spans="1:32" s="2540" customFormat="1" ht="14.25" thickTop="1" thickBot="1" x14ac:dyDescent="0.25">
      <c r="A496" s="2850" t="s">
        <v>787</v>
      </c>
      <c r="B496" s="2850"/>
      <c r="C496" s="2850"/>
      <c r="D496" s="2850"/>
      <c r="E496" s="2850"/>
      <c r="F496" s="2850"/>
      <c r="G496" s="2850"/>
      <c r="H496" s="2850"/>
      <c r="I496" s="2850"/>
      <c r="J496" s="2850"/>
      <c r="K496" s="2851" t="s">
        <v>802</v>
      </c>
      <c r="L496" s="2851"/>
      <c r="M496" s="2851"/>
      <c r="N496" s="2851"/>
      <c r="O496" s="2851" t="s">
        <v>786</v>
      </c>
      <c r="P496" s="2851"/>
      <c r="Q496" s="2851"/>
      <c r="R496" s="2851"/>
      <c r="S496" s="2851"/>
      <c r="T496" s="2851"/>
      <c r="U496" s="2851" t="s">
        <v>786</v>
      </c>
      <c r="V496" s="2851"/>
      <c r="W496" s="2851"/>
      <c r="X496" s="2851"/>
      <c r="Y496" s="2851"/>
      <c r="Z496" s="2851"/>
      <c r="AA496" s="2852" t="s">
        <v>786</v>
      </c>
      <c r="AB496" s="2852"/>
      <c r="AC496" s="2852"/>
      <c r="AD496" s="2852"/>
      <c r="AE496" s="2852"/>
      <c r="AF496" s="2852"/>
    </row>
    <row r="497" spans="1:32" s="2540" customFormat="1" ht="14.25" thickTop="1" thickBot="1" x14ac:dyDescent="0.25">
      <c r="A497" s="2850" t="s">
        <v>789</v>
      </c>
      <c r="B497" s="2850"/>
      <c r="C497" s="2850"/>
      <c r="D497" s="2850"/>
      <c r="E497" s="2850"/>
      <c r="F497" s="2850"/>
      <c r="G497" s="2850"/>
      <c r="H497" s="2850"/>
      <c r="I497" s="2850"/>
      <c r="J497" s="2850"/>
      <c r="K497" s="2851" t="s">
        <v>803</v>
      </c>
      <c r="L497" s="2851"/>
      <c r="M497" s="2851"/>
      <c r="N497" s="2851"/>
      <c r="O497" s="2851" t="s">
        <v>786</v>
      </c>
      <c r="P497" s="2851"/>
      <c r="Q497" s="2851"/>
      <c r="R497" s="2851"/>
      <c r="S497" s="2851"/>
      <c r="T497" s="2851"/>
      <c r="U497" s="2851" t="s">
        <v>786</v>
      </c>
      <c r="V497" s="2851"/>
      <c r="W497" s="2851"/>
      <c r="X497" s="2851"/>
      <c r="Y497" s="2851"/>
      <c r="Z497" s="2851"/>
      <c r="AA497" s="2852" t="s">
        <v>786</v>
      </c>
      <c r="AB497" s="2852"/>
      <c r="AC497" s="2852"/>
      <c r="AD497" s="2852"/>
      <c r="AE497" s="2852"/>
      <c r="AF497" s="2852"/>
    </row>
    <row r="498" spans="1:32" s="2540" customFormat="1" ht="14.25" thickTop="1" thickBot="1" x14ac:dyDescent="0.25">
      <c r="A498" s="2850" t="s">
        <v>791</v>
      </c>
      <c r="B498" s="2850"/>
      <c r="C498" s="2850"/>
      <c r="D498" s="2850"/>
      <c r="E498" s="2850"/>
      <c r="F498" s="2850"/>
      <c r="G498" s="2850"/>
      <c r="H498" s="2850"/>
      <c r="I498" s="2850"/>
      <c r="J498" s="2850"/>
      <c r="K498" s="2851" t="s">
        <v>804</v>
      </c>
      <c r="L498" s="2851"/>
      <c r="M498" s="2851"/>
      <c r="N498" s="2851"/>
      <c r="O498" s="2851" t="s">
        <v>786</v>
      </c>
      <c r="P498" s="2851"/>
      <c r="Q498" s="2851"/>
      <c r="R498" s="2851"/>
      <c r="S498" s="2851"/>
      <c r="T498" s="2851"/>
      <c r="U498" s="2851" t="s">
        <v>786</v>
      </c>
      <c r="V498" s="2851"/>
      <c r="W498" s="2851"/>
      <c r="X498" s="2851"/>
      <c r="Y498" s="2851"/>
      <c r="Z498" s="2851"/>
      <c r="AA498" s="2852" t="s">
        <v>786</v>
      </c>
      <c r="AB498" s="2852"/>
      <c r="AC498" s="2852"/>
      <c r="AD498" s="2852"/>
      <c r="AE498" s="2852"/>
      <c r="AF498" s="2852"/>
    </row>
    <row r="499" spans="1:32" s="2540" customFormat="1" ht="14.25" thickTop="1" thickBot="1" x14ac:dyDescent="0.25">
      <c r="A499" s="2850" t="s">
        <v>806</v>
      </c>
      <c r="B499" s="2850"/>
      <c r="C499" s="2850"/>
      <c r="D499" s="2850"/>
      <c r="E499" s="2850"/>
      <c r="F499" s="2850"/>
      <c r="G499" s="2850"/>
      <c r="H499" s="2850"/>
      <c r="I499" s="2850"/>
      <c r="J499" s="2850"/>
      <c r="K499" s="2851" t="s">
        <v>807</v>
      </c>
      <c r="L499" s="2851"/>
      <c r="M499" s="2851"/>
      <c r="N499" s="2851"/>
      <c r="O499" s="2851" t="s">
        <v>786</v>
      </c>
      <c r="P499" s="2851"/>
      <c r="Q499" s="2851"/>
      <c r="R499" s="2851"/>
      <c r="S499" s="2851"/>
      <c r="T499" s="2851"/>
      <c r="U499" s="2851" t="s">
        <v>1386</v>
      </c>
      <c r="V499" s="2851"/>
      <c r="W499" s="2851"/>
      <c r="X499" s="2851"/>
      <c r="Y499" s="2851"/>
      <c r="Z499" s="2851"/>
      <c r="AA499" s="2852" t="s">
        <v>786</v>
      </c>
      <c r="AB499" s="2852"/>
      <c r="AC499" s="2852"/>
      <c r="AD499" s="2852"/>
      <c r="AE499" s="2852"/>
      <c r="AF499" s="2852"/>
    </row>
    <row r="500" spans="1:32" s="2540" customFormat="1" ht="14.25" thickTop="1" thickBot="1" x14ac:dyDescent="0.25">
      <c r="A500" s="2850" t="s">
        <v>810</v>
      </c>
      <c r="B500" s="2850"/>
      <c r="C500" s="2850"/>
      <c r="D500" s="2850"/>
      <c r="E500" s="2850"/>
      <c r="F500" s="2850"/>
      <c r="G500" s="2850"/>
      <c r="H500" s="2850"/>
      <c r="I500" s="2850"/>
      <c r="J500" s="2850"/>
      <c r="K500" s="2851" t="s">
        <v>811</v>
      </c>
      <c r="L500" s="2851"/>
      <c r="M500" s="2851"/>
      <c r="N500" s="2851"/>
      <c r="O500" s="2851" t="s">
        <v>786</v>
      </c>
      <c r="P500" s="2851"/>
      <c r="Q500" s="2851"/>
      <c r="R500" s="2851"/>
      <c r="S500" s="2851"/>
      <c r="T500" s="2851"/>
      <c r="U500" s="2851" t="s">
        <v>786</v>
      </c>
      <c r="V500" s="2851"/>
      <c r="W500" s="2851"/>
      <c r="X500" s="2851"/>
      <c r="Y500" s="2851"/>
      <c r="Z500" s="2851"/>
      <c r="AA500" s="2852" t="s">
        <v>786</v>
      </c>
      <c r="AB500" s="2852"/>
      <c r="AC500" s="2852"/>
      <c r="AD500" s="2852"/>
      <c r="AE500" s="2852"/>
      <c r="AF500" s="2852"/>
    </row>
    <row r="501" spans="1:32" s="2540" customFormat="1" ht="14.25" thickTop="1" thickBot="1" x14ac:dyDescent="0.25">
      <c r="A501" s="2850" t="s">
        <v>784</v>
      </c>
      <c r="B501" s="2850"/>
      <c r="C501" s="2850"/>
      <c r="D501" s="2850"/>
      <c r="E501" s="2850"/>
      <c r="F501" s="2850"/>
      <c r="G501" s="2850"/>
      <c r="H501" s="2850"/>
      <c r="I501" s="2850"/>
      <c r="J501" s="2850"/>
      <c r="K501" s="2851" t="s">
        <v>812</v>
      </c>
      <c r="L501" s="2851"/>
      <c r="M501" s="2851"/>
      <c r="N501" s="2851"/>
      <c r="O501" s="2851" t="s">
        <v>786</v>
      </c>
      <c r="P501" s="2851"/>
      <c r="Q501" s="2851"/>
      <c r="R501" s="2851"/>
      <c r="S501" s="2851"/>
      <c r="T501" s="2851"/>
      <c r="U501" s="2851" t="s">
        <v>786</v>
      </c>
      <c r="V501" s="2851"/>
      <c r="W501" s="2851"/>
      <c r="X501" s="2851"/>
      <c r="Y501" s="2851"/>
      <c r="Z501" s="2851"/>
      <c r="AA501" s="2852" t="s">
        <v>786</v>
      </c>
      <c r="AB501" s="2852"/>
      <c r="AC501" s="2852"/>
      <c r="AD501" s="2852"/>
      <c r="AE501" s="2852"/>
      <c r="AF501" s="2852"/>
    </row>
    <row r="502" spans="1:32" s="2540" customFormat="1" ht="14.25" thickTop="1" thickBot="1" x14ac:dyDescent="0.25">
      <c r="A502" s="2850" t="s">
        <v>787</v>
      </c>
      <c r="B502" s="2850"/>
      <c r="C502" s="2850"/>
      <c r="D502" s="2850"/>
      <c r="E502" s="2850"/>
      <c r="F502" s="2850"/>
      <c r="G502" s="2850"/>
      <c r="H502" s="2850"/>
      <c r="I502" s="2850"/>
      <c r="J502" s="2850"/>
      <c r="K502" s="2851" t="s">
        <v>813</v>
      </c>
      <c r="L502" s="2851"/>
      <c r="M502" s="2851"/>
      <c r="N502" s="2851"/>
      <c r="O502" s="2851" t="s">
        <v>786</v>
      </c>
      <c r="P502" s="2851"/>
      <c r="Q502" s="2851"/>
      <c r="R502" s="2851"/>
      <c r="S502" s="2851"/>
      <c r="T502" s="2851"/>
      <c r="U502" s="2851" t="s">
        <v>786</v>
      </c>
      <c r="V502" s="2851"/>
      <c r="W502" s="2851"/>
      <c r="X502" s="2851"/>
      <c r="Y502" s="2851"/>
      <c r="Z502" s="2851"/>
      <c r="AA502" s="2852" t="s">
        <v>786</v>
      </c>
      <c r="AB502" s="2852"/>
      <c r="AC502" s="2852"/>
      <c r="AD502" s="2852"/>
      <c r="AE502" s="2852"/>
      <c r="AF502" s="2852"/>
    </row>
    <row r="503" spans="1:32" s="2540" customFormat="1" ht="14.25" thickTop="1" thickBot="1" x14ac:dyDescent="0.25">
      <c r="A503" s="2850" t="s">
        <v>789</v>
      </c>
      <c r="B503" s="2850"/>
      <c r="C503" s="2850"/>
      <c r="D503" s="2850"/>
      <c r="E503" s="2850"/>
      <c r="F503" s="2850"/>
      <c r="G503" s="2850"/>
      <c r="H503" s="2850"/>
      <c r="I503" s="2850"/>
      <c r="J503" s="2850"/>
      <c r="K503" s="2851" t="s">
        <v>814</v>
      </c>
      <c r="L503" s="2851"/>
      <c r="M503" s="2851"/>
      <c r="N503" s="2851"/>
      <c r="O503" s="2851" t="s">
        <v>786</v>
      </c>
      <c r="P503" s="2851"/>
      <c r="Q503" s="2851"/>
      <c r="R503" s="2851"/>
      <c r="S503" s="2851"/>
      <c r="T503" s="2851"/>
      <c r="U503" s="2851" t="s">
        <v>786</v>
      </c>
      <c r="V503" s="2851"/>
      <c r="W503" s="2851"/>
      <c r="X503" s="2851"/>
      <c r="Y503" s="2851"/>
      <c r="Z503" s="2851"/>
      <c r="AA503" s="2852" t="s">
        <v>786</v>
      </c>
      <c r="AB503" s="2852"/>
      <c r="AC503" s="2852"/>
      <c r="AD503" s="2852"/>
      <c r="AE503" s="2852"/>
      <c r="AF503" s="2852"/>
    </row>
    <row r="504" spans="1:32" s="2540" customFormat="1" ht="14.25" thickTop="1" thickBot="1" x14ac:dyDescent="0.25">
      <c r="A504" s="2850" t="s">
        <v>791</v>
      </c>
      <c r="B504" s="2850"/>
      <c r="C504" s="2850"/>
      <c r="D504" s="2850"/>
      <c r="E504" s="2850"/>
      <c r="F504" s="2850"/>
      <c r="G504" s="2850"/>
      <c r="H504" s="2850"/>
      <c r="I504" s="2850"/>
      <c r="J504" s="2850"/>
      <c r="K504" s="2851" t="s">
        <v>815</v>
      </c>
      <c r="L504" s="2851"/>
      <c r="M504" s="2851"/>
      <c r="N504" s="2851"/>
      <c r="O504" s="2851" t="s">
        <v>786</v>
      </c>
      <c r="P504" s="2851"/>
      <c r="Q504" s="2851"/>
      <c r="R504" s="2851"/>
      <c r="S504" s="2851"/>
      <c r="T504" s="2851"/>
      <c r="U504" s="2851" t="s">
        <v>786</v>
      </c>
      <c r="V504" s="2851"/>
      <c r="W504" s="2851"/>
      <c r="X504" s="2851"/>
      <c r="Y504" s="2851"/>
      <c r="Z504" s="2851"/>
      <c r="AA504" s="2852" t="s">
        <v>786</v>
      </c>
      <c r="AB504" s="2852"/>
      <c r="AC504" s="2852"/>
      <c r="AD504" s="2852"/>
      <c r="AE504" s="2852"/>
      <c r="AF504" s="2852"/>
    </row>
    <row r="505" spans="1:32" s="2540" customFormat="1" ht="14.25" thickTop="1" thickBot="1" x14ac:dyDescent="0.25">
      <c r="A505" s="2850" t="s">
        <v>816</v>
      </c>
      <c r="B505" s="2850"/>
      <c r="C505" s="2850"/>
      <c r="D505" s="2850"/>
      <c r="E505" s="2850"/>
      <c r="F505" s="2850"/>
      <c r="G505" s="2850"/>
      <c r="H505" s="2850"/>
      <c r="I505" s="2850"/>
      <c r="J505" s="2850"/>
      <c r="K505" s="2851" t="s">
        <v>817</v>
      </c>
      <c r="L505" s="2851"/>
      <c r="M505" s="2851"/>
      <c r="N505" s="2851"/>
      <c r="O505" s="2851" t="s">
        <v>786</v>
      </c>
      <c r="P505" s="2851"/>
      <c r="Q505" s="2851"/>
      <c r="R505" s="2851"/>
      <c r="S505" s="2851"/>
      <c r="T505" s="2851"/>
      <c r="U505" s="2851" t="s">
        <v>786</v>
      </c>
      <c r="V505" s="2851"/>
      <c r="W505" s="2851"/>
      <c r="X505" s="2851"/>
      <c r="Y505" s="2851"/>
      <c r="Z505" s="2851"/>
      <c r="AA505" s="2852" t="s">
        <v>786</v>
      </c>
      <c r="AB505" s="2852"/>
      <c r="AC505" s="2852"/>
      <c r="AD505" s="2852"/>
      <c r="AE505" s="2852"/>
      <c r="AF505" s="2852"/>
    </row>
    <row r="506" spans="1:32" s="2540" customFormat="1" ht="14.25" thickTop="1" thickBot="1" x14ac:dyDescent="0.25">
      <c r="A506" s="2850" t="s">
        <v>784</v>
      </c>
      <c r="B506" s="2850"/>
      <c r="C506" s="2850"/>
      <c r="D506" s="2850"/>
      <c r="E506" s="2850"/>
      <c r="F506" s="2850"/>
      <c r="G506" s="2850"/>
      <c r="H506" s="2850"/>
      <c r="I506" s="2850"/>
      <c r="J506" s="2850"/>
      <c r="K506" s="2851" t="s">
        <v>818</v>
      </c>
      <c r="L506" s="2851"/>
      <c r="M506" s="2851"/>
      <c r="N506" s="2851"/>
      <c r="O506" s="2851" t="s">
        <v>786</v>
      </c>
      <c r="P506" s="2851"/>
      <c r="Q506" s="2851"/>
      <c r="R506" s="2851"/>
      <c r="S506" s="2851"/>
      <c r="T506" s="2851"/>
      <c r="U506" s="2851" t="s">
        <v>786</v>
      </c>
      <c r="V506" s="2851"/>
      <c r="W506" s="2851"/>
      <c r="X506" s="2851"/>
      <c r="Y506" s="2851"/>
      <c r="Z506" s="2851"/>
      <c r="AA506" s="2852" t="s">
        <v>786</v>
      </c>
      <c r="AB506" s="2852"/>
      <c r="AC506" s="2852"/>
      <c r="AD506" s="2852"/>
      <c r="AE506" s="2852"/>
      <c r="AF506" s="2852"/>
    </row>
    <row r="507" spans="1:32" s="2540" customFormat="1" ht="14.25" thickTop="1" thickBot="1" x14ac:dyDescent="0.25">
      <c r="A507" s="2850" t="s">
        <v>787</v>
      </c>
      <c r="B507" s="2850"/>
      <c r="C507" s="2850"/>
      <c r="D507" s="2850"/>
      <c r="E507" s="2850"/>
      <c r="F507" s="2850"/>
      <c r="G507" s="2850"/>
      <c r="H507" s="2850"/>
      <c r="I507" s="2850"/>
      <c r="J507" s="2850"/>
      <c r="K507" s="2851" t="s">
        <v>819</v>
      </c>
      <c r="L507" s="2851"/>
      <c r="M507" s="2851"/>
      <c r="N507" s="2851"/>
      <c r="O507" s="2851" t="s">
        <v>786</v>
      </c>
      <c r="P507" s="2851"/>
      <c r="Q507" s="2851"/>
      <c r="R507" s="2851"/>
      <c r="S507" s="2851"/>
      <c r="T507" s="2851"/>
      <c r="U507" s="2851" t="s">
        <v>786</v>
      </c>
      <c r="V507" s="2851"/>
      <c r="W507" s="2851"/>
      <c r="X507" s="2851"/>
      <c r="Y507" s="2851"/>
      <c r="Z507" s="2851"/>
      <c r="AA507" s="2852" t="s">
        <v>786</v>
      </c>
      <c r="AB507" s="2852"/>
      <c r="AC507" s="2852"/>
      <c r="AD507" s="2852"/>
      <c r="AE507" s="2852"/>
      <c r="AF507" s="2852"/>
    </row>
    <row r="508" spans="1:32" s="2540" customFormat="1" ht="14.25" thickTop="1" thickBot="1" x14ac:dyDescent="0.25">
      <c r="A508" s="2850" t="s">
        <v>789</v>
      </c>
      <c r="B508" s="2850"/>
      <c r="C508" s="2850"/>
      <c r="D508" s="2850"/>
      <c r="E508" s="2850"/>
      <c r="F508" s="2850"/>
      <c r="G508" s="2850"/>
      <c r="H508" s="2850"/>
      <c r="I508" s="2850"/>
      <c r="J508" s="2850"/>
      <c r="K508" s="2851" t="s">
        <v>820</v>
      </c>
      <c r="L508" s="2851"/>
      <c r="M508" s="2851"/>
      <c r="N508" s="2851"/>
      <c r="O508" s="2851" t="s">
        <v>786</v>
      </c>
      <c r="P508" s="2851"/>
      <c r="Q508" s="2851"/>
      <c r="R508" s="2851"/>
      <c r="S508" s="2851"/>
      <c r="T508" s="2851"/>
      <c r="U508" s="2851" t="s">
        <v>786</v>
      </c>
      <c r="V508" s="2851"/>
      <c r="W508" s="2851"/>
      <c r="X508" s="2851"/>
      <c r="Y508" s="2851"/>
      <c r="Z508" s="2851"/>
      <c r="AA508" s="2852" t="s">
        <v>786</v>
      </c>
      <c r="AB508" s="2852"/>
      <c r="AC508" s="2852"/>
      <c r="AD508" s="2852"/>
      <c r="AE508" s="2852"/>
      <c r="AF508" s="2852"/>
    </row>
    <row r="509" spans="1:32" s="2540" customFormat="1" ht="14.25" thickTop="1" thickBot="1" x14ac:dyDescent="0.25">
      <c r="A509" s="2850" t="s">
        <v>791</v>
      </c>
      <c r="B509" s="2850"/>
      <c r="C509" s="2850"/>
      <c r="D509" s="2850"/>
      <c r="E509" s="2850"/>
      <c r="F509" s="2850"/>
      <c r="G509" s="2850"/>
      <c r="H509" s="2850"/>
      <c r="I509" s="2850"/>
      <c r="J509" s="2850"/>
      <c r="K509" s="2851" t="s">
        <v>821</v>
      </c>
      <c r="L509" s="2851"/>
      <c r="M509" s="2851"/>
      <c r="N509" s="2851"/>
      <c r="O509" s="2851" t="s">
        <v>786</v>
      </c>
      <c r="P509" s="2851"/>
      <c r="Q509" s="2851"/>
      <c r="R509" s="2851"/>
      <c r="S509" s="2851"/>
      <c r="T509" s="2851"/>
      <c r="U509" s="2851" t="s">
        <v>786</v>
      </c>
      <c r="V509" s="2851"/>
      <c r="W509" s="2851"/>
      <c r="X509" s="2851"/>
      <c r="Y509" s="2851"/>
      <c r="Z509" s="2851"/>
      <c r="AA509" s="2852" t="s">
        <v>786</v>
      </c>
      <c r="AB509" s="2852"/>
      <c r="AC509" s="2852"/>
      <c r="AD509" s="2852"/>
      <c r="AE509" s="2852"/>
      <c r="AF509" s="2852"/>
    </row>
    <row r="510" spans="1:32" s="2540" customFormat="1" ht="14.25" thickTop="1" thickBot="1" x14ac:dyDescent="0.25">
      <c r="A510" s="2850" t="s">
        <v>822</v>
      </c>
      <c r="B510" s="2850"/>
      <c r="C510" s="2850"/>
      <c r="D510" s="2850"/>
      <c r="E510" s="2850"/>
      <c r="F510" s="2850"/>
      <c r="G510" s="2850"/>
      <c r="H510" s="2850"/>
      <c r="I510" s="2850"/>
      <c r="J510" s="2850"/>
      <c r="K510" s="2851" t="s">
        <v>823</v>
      </c>
      <c r="L510" s="2851"/>
      <c r="M510" s="2851"/>
      <c r="N510" s="2851"/>
      <c r="O510" s="2851" t="s">
        <v>786</v>
      </c>
      <c r="P510" s="2851"/>
      <c r="Q510" s="2851"/>
      <c r="R510" s="2851"/>
      <c r="S510" s="2851"/>
      <c r="T510" s="2851"/>
      <c r="U510" s="2851" t="s">
        <v>786</v>
      </c>
      <c r="V510" s="2851"/>
      <c r="W510" s="2851"/>
      <c r="X510" s="2851"/>
      <c r="Y510" s="2851"/>
      <c r="Z510" s="2851"/>
      <c r="AA510" s="2852" t="s">
        <v>786</v>
      </c>
      <c r="AB510" s="2852"/>
      <c r="AC510" s="2852"/>
      <c r="AD510" s="2852"/>
      <c r="AE510" s="2852"/>
      <c r="AF510" s="2852"/>
    </row>
    <row r="511" spans="1:32" s="2540" customFormat="1" ht="14.25" thickTop="1" thickBot="1" x14ac:dyDescent="0.25">
      <c r="A511" s="2850" t="s">
        <v>784</v>
      </c>
      <c r="B511" s="2850"/>
      <c r="C511" s="2850"/>
      <c r="D511" s="2850"/>
      <c r="E511" s="2850"/>
      <c r="F511" s="2850"/>
      <c r="G511" s="2850"/>
      <c r="H511" s="2850"/>
      <c r="I511" s="2850"/>
      <c r="J511" s="2850"/>
      <c r="K511" s="2851" t="s">
        <v>824</v>
      </c>
      <c r="L511" s="2851"/>
      <c r="M511" s="2851"/>
      <c r="N511" s="2851"/>
      <c r="O511" s="2851" t="s">
        <v>786</v>
      </c>
      <c r="P511" s="2851"/>
      <c r="Q511" s="2851"/>
      <c r="R511" s="2851"/>
      <c r="S511" s="2851"/>
      <c r="T511" s="2851"/>
      <c r="U511" s="2851" t="s">
        <v>786</v>
      </c>
      <c r="V511" s="2851"/>
      <c r="W511" s="2851"/>
      <c r="X511" s="2851"/>
      <c r="Y511" s="2851"/>
      <c r="Z511" s="2851"/>
      <c r="AA511" s="2852" t="s">
        <v>786</v>
      </c>
      <c r="AB511" s="2852"/>
      <c r="AC511" s="2852"/>
      <c r="AD511" s="2852"/>
      <c r="AE511" s="2852"/>
      <c r="AF511" s="2852"/>
    </row>
    <row r="512" spans="1:32" s="2540" customFormat="1" ht="14.25" thickTop="1" thickBot="1" x14ac:dyDescent="0.25">
      <c r="A512" s="2850" t="s">
        <v>787</v>
      </c>
      <c r="B512" s="2850"/>
      <c r="C512" s="2850"/>
      <c r="D512" s="2850"/>
      <c r="E512" s="2850"/>
      <c r="F512" s="2850"/>
      <c r="G512" s="2850"/>
      <c r="H512" s="2850"/>
      <c r="I512" s="2850"/>
      <c r="J512" s="2850"/>
      <c r="K512" s="2851" t="s">
        <v>825</v>
      </c>
      <c r="L512" s="2851"/>
      <c r="M512" s="2851"/>
      <c r="N512" s="2851"/>
      <c r="O512" s="2851" t="s">
        <v>786</v>
      </c>
      <c r="P512" s="2851"/>
      <c r="Q512" s="2851"/>
      <c r="R512" s="2851"/>
      <c r="S512" s="2851"/>
      <c r="T512" s="2851"/>
      <c r="U512" s="2851" t="s">
        <v>786</v>
      </c>
      <c r="V512" s="2851"/>
      <c r="W512" s="2851"/>
      <c r="X512" s="2851"/>
      <c r="Y512" s="2851"/>
      <c r="Z512" s="2851"/>
      <c r="AA512" s="2852" t="s">
        <v>786</v>
      </c>
      <c r="AB512" s="2852"/>
      <c r="AC512" s="2852"/>
      <c r="AD512" s="2852"/>
      <c r="AE512" s="2852"/>
      <c r="AF512" s="2852"/>
    </row>
    <row r="513" spans="1:32" s="2540" customFormat="1" ht="14.25" thickTop="1" thickBot="1" x14ac:dyDescent="0.25">
      <c r="A513" s="2850" t="s">
        <v>789</v>
      </c>
      <c r="B513" s="2850"/>
      <c r="C513" s="2850"/>
      <c r="D513" s="2850"/>
      <c r="E513" s="2850"/>
      <c r="F513" s="2850"/>
      <c r="G513" s="2850"/>
      <c r="H513" s="2850"/>
      <c r="I513" s="2850"/>
      <c r="J513" s="2850"/>
      <c r="K513" s="2851" t="s">
        <v>826</v>
      </c>
      <c r="L513" s="2851"/>
      <c r="M513" s="2851"/>
      <c r="N513" s="2851"/>
      <c r="O513" s="2851" t="s">
        <v>786</v>
      </c>
      <c r="P513" s="2851"/>
      <c r="Q513" s="2851"/>
      <c r="R513" s="2851"/>
      <c r="S513" s="2851"/>
      <c r="T513" s="2851"/>
      <c r="U513" s="2851" t="s">
        <v>786</v>
      </c>
      <c r="V513" s="2851"/>
      <c r="W513" s="2851"/>
      <c r="X513" s="2851"/>
      <c r="Y513" s="2851"/>
      <c r="Z513" s="2851"/>
      <c r="AA513" s="2852" t="s">
        <v>786</v>
      </c>
      <c r="AB513" s="2852"/>
      <c r="AC513" s="2852"/>
      <c r="AD513" s="2852"/>
      <c r="AE513" s="2852"/>
      <c r="AF513" s="2852"/>
    </row>
    <row r="514" spans="1:32" s="2540" customFormat="1" ht="14.25" thickTop="1" thickBot="1" x14ac:dyDescent="0.25">
      <c r="A514" s="2850" t="s">
        <v>791</v>
      </c>
      <c r="B514" s="2850"/>
      <c r="C514" s="2850"/>
      <c r="D514" s="2850"/>
      <c r="E514" s="2850"/>
      <c r="F514" s="2850"/>
      <c r="G514" s="2850"/>
      <c r="H514" s="2850"/>
      <c r="I514" s="2850"/>
      <c r="J514" s="2850"/>
      <c r="K514" s="2851" t="s">
        <v>827</v>
      </c>
      <c r="L514" s="2851"/>
      <c r="M514" s="2851"/>
      <c r="N514" s="2851"/>
      <c r="O514" s="2851" t="s">
        <v>786</v>
      </c>
      <c r="P514" s="2851"/>
      <c r="Q514" s="2851"/>
      <c r="R514" s="2851"/>
      <c r="S514" s="2851"/>
      <c r="T514" s="2851"/>
      <c r="U514" s="2851" t="s">
        <v>786</v>
      </c>
      <c r="V514" s="2851"/>
      <c r="W514" s="2851"/>
      <c r="X514" s="2851"/>
      <c r="Y514" s="2851"/>
      <c r="Z514" s="2851"/>
      <c r="AA514" s="2852" t="s">
        <v>786</v>
      </c>
      <c r="AB514" s="2852"/>
      <c r="AC514" s="2852"/>
      <c r="AD514" s="2852"/>
      <c r="AE514" s="2852"/>
      <c r="AF514" s="2852"/>
    </row>
    <row r="515" spans="1:32" s="2540" customFormat="1" ht="14.25" thickTop="1" thickBot="1" x14ac:dyDescent="0.25">
      <c r="A515" s="2850" t="s">
        <v>828</v>
      </c>
      <c r="B515" s="2850"/>
      <c r="C515" s="2850"/>
      <c r="D515" s="2850"/>
      <c r="E515" s="2850"/>
      <c r="F515" s="2850"/>
      <c r="G515" s="2850"/>
      <c r="H515" s="2850"/>
      <c r="I515" s="2850"/>
      <c r="J515" s="2850"/>
      <c r="K515" s="2851" t="s">
        <v>829</v>
      </c>
      <c r="L515" s="2851"/>
      <c r="M515" s="2851"/>
      <c r="N515" s="2851"/>
      <c r="O515" s="2851" t="s">
        <v>786</v>
      </c>
      <c r="P515" s="2851"/>
      <c r="Q515" s="2851"/>
      <c r="R515" s="2851"/>
      <c r="S515" s="2851"/>
      <c r="T515" s="2851"/>
      <c r="U515" s="2851" t="s">
        <v>1386</v>
      </c>
      <c r="V515" s="2851"/>
      <c r="W515" s="2851"/>
      <c r="X515" s="2851"/>
      <c r="Y515" s="2851"/>
      <c r="Z515" s="2851"/>
      <c r="AA515" s="2852" t="s">
        <v>786</v>
      </c>
      <c r="AB515" s="2852"/>
      <c r="AC515" s="2852"/>
      <c r="AD515" s="2852"/>
      <c r="AE515" s="2852"/>
      <c r="AF515" s="2852"/>
    </row>
    <row r="516" spans="1:32" s="2540" customFormat="1" ht="14.25" thickTop="1" thickBot="1" x14ac:dyDescent="0.25">
      <c r="A516" s="2850" t="s">
        <v>784</v>
      </c>
      <c r="B516" s="2850"/>
      <c r="C516" s="2850"/>
      <c r="D516" s="2850"/>
      <c r="E516" s="2850"/>
      <c r="F516" s="2850"/>
      <c r="G516" s="2850"/>
      <c r="H516" s="2850"/>
      <c r="I516" s="2850"/>
      <c r="J516" s="2850"/>
      <c r="K516" s="2851" t="s">
        <v>830</v>
      </c>
      <c r="L516" s="2851"/>
      <c r="M516" s="2851"/>
      <c r="N516" s="2851"/>
      <c r="O516" s="2851" t="s">
        <v>786</v>
      </c>
      <c r="P516" s="2851"/>
      <c r="Q516" s="2851"/>
      <c r="R516" s="2851"/>
      <c r="S516" s="2851"/>
      <c r="T516" s="2851"/>
      <c r="U516" s="2851" t="s">
        <v>786</v>
      </c>
      <c r="V516" s="2851"/>
      <c r="W516" s="2851"/>
      <c r="X516" s="2851"/>
      <c r="Y516" s="2851"/>
      <c r="Z516" s="2851"/>
      <c r="AA516" s="2852" t="s">
        <v>786</v>
      </c>
      <c r="AB516" s="2852"/>
      <c r="AC516" s="2852"/>
      <c r="AD516" s="2852"/>
      <c r="AE516" s="2852"/>
      <c r="AF516" s="2852"/>
    </row>
    <row r="517" spans="1:32" s="2540" customFormat="1" ht="14.25" thickTop="1" thickBot="1" x14ac:dyDescent="0.25">
      <c r="A517" s="2850" t="s">
        <v>787</v>
      </c>
      <c r="B517" s="2850"/>
      <c r="C517" s="2850"/>
      <c r="D517" s="2850"/>
      <c r="E517" s="2850"/>
      <c r="F517" s="2850"/>
      <c r="G517" s="2850"/>
      <c r="H517" s="2850"/>
      <c r="I517" s="2850"/>
      <c r="J517" s="2850"/>
      <c r="K517" s="2851" t="s">
        <v>831</v>
      </c>
      <c r="L517" s="2851"/>
      <c r="M517" s="2851"/>
      <c r="N517" s="2851"/>
      <c r="O517" s="2851" t="s">
        <v>786</v>
      </c>
      <c r="P517" s="2851"/>
      <c r="Q517" s="2851"/>
      <c r="R517" s="2851"/>
      <c r="S517" s="2851"/>
      <c r="T517" s="2851"/>
      <c r="U517" s="2851" t="s">
        <v>786</v>
      </c>
      <c r="V517" s="2851"/>
      <c r="W517" s="2851"/>
      <c r="X517" s="2851"/>
      <c r="Y517" s="2851"/>
      <c r="Z517" s="2851"/>
      <c r="AA517" s="2852" t="s">
        <v>786</v>
      </c>
      <c r="AB517" s="2852"/>
      <c r="AC517" s="2852"/>
      <c r="AD517" s="2852"/>
      <c r="AE517" s="2852"/>
      <c r="AF517" s="2852"/>
    </row>
    <row r="518" spans="1:32" s="2540" customFormat="1" ht="14.25" thickTop="1" thickBot="1" x14ac:dyDescent="0.25">
      <c r="A518" s="2850" t="s">
        <v>789</v>
      </c>
      <c r="B518" s="2850"/>
      <c r="C518" s="2850"/>
      <c r="D518" s="2850"/>
      <c r="E518" s="2850"/>
      <c r="F518" s="2850"/>
      <c r="G518" s="2850"/>
      <c r="H518" s="2850"/>
      <c r="I518" s="2850"/>
      <c r="J518" s="2850"/>
      <c r="K518" s="2851" t="s">
        <v>832</v>
      </c>
      <c r="L518" s="2851"/>
      <c r="M518" s="2851"/>
      <c r="N518" s="2851"/>
      <c r="O518" s="2851" t="s">
        <v>786</v>
      </c>
      <c r="P518" s="2851"/>
      <c r="Q518" s="2851"/>
      <c r="R518" s="2851"/>
      <c r="S518" s="2851"/>
      <c r="T518" s="2851"/>
      <c r="U518" s="2851" t="s">
        <v>786</v>
      </c>
      <c r="V518" s="2851"/>
      <c r="W518" s="2851"/>
      <c r="X518" s="2851"/>
      <c r="Y518" s="2851"/>
      <c r="Z518" s="2851"/>
      <c r="AA518" s="2852" t="s">
        <v>786</v>
      </c>
      <c r="AB518" s="2852"/>
      <c r="AC518" s="2852"/>
      <c r="AD518" s="2852"/>
      <c r="AE518" s="2852"/>
      <c r="AF518" s="2852"/>
    </row>
    <row r="519" spans="1:32" s="2540" customFormat="1" ht="14.25" thickTop="1" thickBot="1" x14ac:dyDescent="0.25">
      <c r="A519" s="2850" t="s">
        <v>791</v>
      </c>
      <c r="B519" s="2850"/>
      <c r="C519" s="2850"/>
      <c r="D519" s="2850"/>
      <c r="E519" s="2850"/>
      <c r="F519" s="2850"/>
      <c r="G519" s="2850"/>
      <c r="H519" s="2850"/>
      <c r="I519" s="2850"/>
      <c r="J519" s="2850"/>
      <c r="K519" s="2851" t="s">
        <v>833</v>
      </c>
      <c r="L519" s="2851"/>
      <c r="M519" s="2851"/>
      <c r="N519" s="2851"/>
      <c r="O519" s="2851" t="s">
        <v>786</v>
      </c>
      <c r="P519" s="2851"/>
      <c r="Q519" s="2851"/>
      <c r="R519" s="2851"/>
      <c r="S519" s="2851"/>
      <c r="T519" s="2851"/>
      <c r="U519" s="2851" t="s">
        <v>1386</v>
      </c>
      <c r="V519" s="2851"/>
      <c r="W519" s="2851"/>
      <c r="X519" s="2851"/>
      <c r="Y519" s="2851"/>
      <c r="Z519" s="2851"/>
      <c r="AA519" s="2852" t="s">
        <v>786</v>
      </c>
      <c r="AB519" s="2852"/>
      <c r="AC519" s="2852"/>
      <c r="AD519" s="2852"/>
      <c r="AE519" s="2852"/>
      <c r="AF519" s="2852"/>
    </row>
    <row r="520" spans="1:32" s="2540" customFormat="1" ht="14.25" thickTop="1" thickBot="1" x14ac:dyDescent="0.25">
      <c r="A520" s="2850" t="s">
        <v>834</v>
      </c>
      <c r="B520" s="2850"/>
      <c r="C520" s="2850"/>
      <c r="D520" s="2850"/>
      <c r="E520" s="2850"/>
      <c r="F520" s="2850"/>
      <c r="G520" s="2850"/>
      <c r="H520" s="2850"/>
      <c r="I520" s="2850"/>
      <c r="J520" s="2850"/>
      <c r="K520" s="2851" t="s">
        <v>835</v>
      </c>
      <c r="L520" s="2851"/>
      <c r="M520" s="2851"/>
      <c r="N520" s="2851"/>
      <c r="O520" s="2851" t="s">
        <v>786</v>
      </c>
      <c r="P520" s="2851"/>
      <c r="Q520" s="2851"/>
      <c r="R520" s="2851"/>
      <c r="S520" s="2851"/>
      <c r="T520" s="2851"/>
      <c r="U520" s="2851" t="s">
        <v>786</v>
      </c>
      <c r="V520" s="2851"/>
      <c r="W520" s="2851"/>
      <c r="X520" s="2851"/>
      <c r="Y520" s="2851"/>
      <c r="Z520" s="2851"/>
      <c r="AA520" s="2852" t="s">
        <v>786</v>
      </c>
      <c r="AB520" s="2852"/>
      <c r="AC520" s="2852"/>
      <c r="AD520" s="2852"/>
      <c r="AE520" s="2852"/>
      <c r="AF520" s="2852"/>
    </row>
    <row r="521" spans="1:32" s="2540" customFormat="1" ht="14.25" thickTop="1" thickBot="1" x14ac:dyDescent="0.25">
      <c r="A521" s="2850" t="s">
        <v>784</v>
      </c>
      <c r="B521" s="2850"/>
      <c r="C521" s="2850"/>
      <c r="D521" s="2850"/>
      <c r="E521" s="2850"/>
      <c r="F521" s="2850"/>
      <c r="G521" s="2850"/>
      <c r="H521" s="2850"/>
      <c r="I521" s="2850"/>
      <c r="J521" s="2850"/>
      <c r="K521" s="2851" t="s">
        <v>836</v>
      </c>
      <c r="L521" s="2851"/>
      <c r="M521" s="2851"/>
      <c r="N521" s="2851"/>
      <c r="O521" s="2851" t="s">
        <v>786</v>
      </c>
      <c r="P521" s="2851"/>
      <c r="Q521" s="2851"/>
      <c r="R521" s="2851"/>
      <c r="S521" s="2851"/>
      <c r="T521" s="2851"/>
      <c r="U521" s="2851" t="s">
        <v>786</v>
      </c>
      <c r="V521" s="2851"/>
      <c r="W521" s="2851"/>
      <c r="X521" s="2851"/>
      <c r="Y521" s="2851"/>
      <c r="Z521" s="2851"/>
      <c r="AA521" s="2852" t="s">
        <v>786</v>
      </c>
      <c r="AB521" s="2852"/>
      <c r="AC521" s="2852"/>
      <c r="AD521" s="2852"/>
      <c r="AE521" s="2852"/>
      <c r="AF521" s="2852"/>
    </row>
    <row r="522" spans="1:32" s="2540" customFormat="1" ht="14.25" thickTop="1" thickBot="1" x14ac:dyDescent="0.25">
      <c r="A522" s="2850" t="s">
        <v>787</v>
      </c>
      <c r="B522" s="2850"/>
      <c r="C522" s="2850"/>
      <c r="D522" s="2850"/>
      <c r="E522" s="2850"/>
      <c r="F522" s="2850"/>
      <c r="G522" s="2850"/>
      <c r="H522" s="2850"/>
      <c r="I522" s="2850"/>
      <c r="J522" s="2850"/>
      <c r="K522" s="2851" t="s">
        <v>837</v>
      </c>
      <c r="L522" s="2851"/>
      <c r="M522" s="2851"/>
      <c r="N522" s="2851"/>
      <c r="O522" s="2851" t="s">
        <v>786</v>
      </c>
      <c r="P522" s="2851"/>
      <c r="Q522" s="2851"/>
      <c r="R522" s="2851"/>
      <c r="S522" s="2851"/>
      <c r="T522" s="2851"/>
      <c r="U522" s="2851" t="s">
        <v>786</v>
      </c>
      <c r="V522" s="2851"/>
      <c r="W522" s="2851"/>
      <c r="X522" s="2851"/>
      <c r="Y522" s="2851"/>
      <c r="Z522" s="2851"/>
      <c r="AA522" s="2852" t="s">
        <v>786</v>
      </c>
      <c r="AB522" s="2852"/>
      <c r="AC522" s="2852"/>
      <c r="AD522" s="2852"/>
      <c r="AE522" s="2852"/>
      <c r="AF522" s="2852"/>
    </row>
    <row r="523" spans="1:32" s="2540" customFormat="1" ht="14.25" thickTop="1" thickBot="1" x14ac:dyDescent="0.25">
      <c r="A523" s="2850" t="s">
        <v>789</v>
      </c>
      <c r="B523" s="2850"/>
      <c r="C523" s="2850"/>
      <c r="D523" s="2850"/>
      <c r="E523" s="2850"/>
      <c r="F523" s="2850"/>
      <c r="G523" s="2850"/>
      <c r="H523" s="2850"/>
      <c r="I523" s="2850"/>
      <c r="J523" s="2850"/>
      <c r="K523" s="2851" t="s">
        <v>838</v>
      </c>
      <c r="L523" s="2851"/>
      <c r="M523" s="2851"/>
      <c r="N523" s="2851"/>
      <c r="O523" s="2851" t="s">
        <v>786</v>
      </c>
      <c r="P523" s="2851"/>
      <c r="Q523" s="2851"/>
      <c r="R523" s="2851"/>
      <c r="S523" s="2851"/>
      <c r="T523" s="2851"/>
      <c r="U523" s="2851" t="s">
        <v>786</v>
      </c>
      <c r="V523" s="2851"/>
      <c r="W523" s="2851"/>
      <c r="X523" s="2851"/>
      <c r="Y523" s="2851"/>
      <c r="Z523" s="2851"/>
      <c r="AA523" s="2852" t="s">
        <v>786</v>
      </c>
      <c r="AB523" s="2852"/>
      <c r="AC523" s="2852"/>
      <c r="AD523" s="2852"/>
      <c r="AE523" s="2852"/>
      <c r="AF523" s="2852"/>
    </row>
    <row r="524" spans="1:32" s="2540" customFormat="1" ht="14.25" thickTop="1" thickBot="1" x14ac:dyDescent="0.25">
      <c r="A524" s="2850" t="s">
        <v>791</v>
      </c>
      <c r="B524" s="2850"/>
      <c r="C524" s="2850"/>
      <c r="D524" s="2850"/>
      <c r="E524" s="2850"/>
      <c r="F524" s="2850"/>
      <c r="G524" s="2850"/>
      <c r="H524" s="2850"/>
      <c r="I524" s="2850"/>
      <c r="J524" s="2850"/>
      <c r="K524" s="2851" t="s">
        <v>839</v>
      </c>
      <c r="L524" s="2851"/>
      <c r="M524" s="2851"/>
      <c r="N524" s="2851"/>
      <c r="O524" s="2851" t="s">
        <v>786</v>
      </c>
      <c r="P524" s="2851"/>
      <c r="Q524" s="2851"/>
      <c r="R524" s="2851"/>
      <c r="S524" s="2851"/>
      <c r="T524" s="2851"/>
      <c r="U524" s="2851" t="s">
        <v>786</v>
      </c>
      <c r="V524" s="2851"/>
      <c r="W524" s="2851"/>
      <c r="X524" s="2851"/>
      <c r="Y524" s="2851"/>
      <c r="Z524" s="2851"/>
      <c r="AA524" s="2852" t="s">
        <v>786</v>
      </c>
      <c r="AB524" s="2852"/>
      <c r="AC524" s="2852"/>
      <c r="AD524" s="2852"/>
      <c r="AE524" s="2852"/>
      <c r="AF524" s="2852"/>
    </row>
    <row r="525" spans="1:32" s="2540" customFormat="1" ht="14.25" thickTop="1" thickBot="1" x14ac:dyDescent="0.25">
      <c r="A525" s="2850" t="s">
        <v>840</v>
      </c>
      <c r="B525" s="2850"/>
      <c r="C525" s="2850"/>
      <c r="D525" s="2850"/>
      <c r="E525" s="2850"/>
      <c r="F525" s="2850"/>
      <c r="G525" s="2850"/>
      <c r="H525" s="2850"/>
      <c r="I525" s="2850"/>
      <c r="J525" s="2850"/>
      <c r="K525" s="2851" t="s">
        <v>841</v>
      </c>
      <c r="L525" s="2851"/>
      <c r="M525" s="2851"/>
      <c r="N525" s="2851"/>
      <c r="O525" s="2851" t="s">
        <v>786</v>
      </c>
      <c r="P525" s="2851"/>
      <c r="Q525" s="2851"/>
      <c r="R525" s="2851"/>
      <c r="S525" s="2851"/>
      <c r="T525" s="2851"/>
      <c r="U525" s="2851" t="s">
        <v>786</v>
      </c>
      <c r="V525" s="2851"/>
      <c r="W525" s="2851"/>
      <c r="X525" s="2851"/>
      <c r="Y525" s="2851"/>
      <c r="Z525" s="2851"/>
      <c r="AA525" s="2852" t="s">
        <v>786</v>
      </c>
      <c r="AB525" s="2852"/>
      <c r="AC525" s="2852"/>
      <c r="AD525" s="2852"/>
      <c r="AE525" s="2852"/>
      <c r="AF525" s="2852"/>
    </row>
    <row r="526" spans="1:32" s="2540" customFormat="1" ht="14.25" thickTop="1" thickBot="1" x14ac:dyDescent="0.25">
      <c r="A526" s="2850" t="s">
        <v>842</v>
      </c>
      <c r="B526" s="2850"/>
      <c r="C526" s="2850"/>
      <c r="D526" s="2850"/>
      <c r="E526" s="2850"/>
      <c r="F526" s="2850"/>
      <c r="G526" s="2850"/>
      <c r="H526" s="2850"/>
      <c r="I526" s="2850"/>
      <c r="J526" s="2850"/>
      <c r="K526" s="2851" t="s">
        <v>843</v>
      </c>
      <c r="L526" s="2851"/>
      <c r="M526" s="2851"/>
      <c r="N526" s="2851"/>
      <c r="O526" s="2851" t="s">
        <v>786</v>
      </c>
      <c r="P526" s="2851"/>
      <c r="Q526" s="2851"/>
      <c r="R526" s="2851"/>
      <c r="S526" s="2851"/>
      <c r="T526" s="2851"/>
      <c r="U526" s="2851" t="s">
        <v>786</v>
      </c>
      <c r="V526" s="2851"/>
      <c r="W526" s="2851"/>
      <c r="X526" s="2851"/>
      <c r="Y526" s="2851"/>
      <c r="Z526" s="2851"/>
      <c r="AA526" s="2852" t="s">
        <v>786</v>
      </c>
      <c r="AB526" s="2852"/>
      <c r="AC526" s="2852"/>
      <c r="AD526" s="2852"/>
      <c r="AE526" s="2852"/>
      <c r="AF526" s="2852"/>
    </row>
    <row r="527" spans="1:32" s="2540" customFormat="1" ht="14.25" thickTop="1" thickBot="1" x14ac:dyDescent="0.25">
      <c r="A527" s="2850" t="s">
        <v>784</v>
      </c>
      <c r="B527" s="2850"/>
      <c r="C527" s="2850"/>
      <c r="D527" s="2850"/>
      <c r="E527" s="2850"/>
      <c r="F527" s="2850"/>
      <c r="G527" s="2850"/>
      <c r="H527" s="2850"/>
      <c r="I527" s="2850"/>
      <c r="J527" s="2850"/>
      <c r="K527" s="2851" t="s">
        <v>844</v>
      </c>
      <c r="L527" s="2851"/>
      <c r="M527" s="2851"/>
      <c r="N527" s="2851"/>
      <c r="O527" s="2851" t="s">
        <v>786</v>
      </c>
      <c r="P527" s="2851"/>
      <c r="Q527" s="2851"/>
      <c r="R527" s="2851"/>
      <c r="S527" s="2851"/>
      <c r="T527" s="2851"/>
      <c r="U527" s="2851" t="s">
        <v>786</v>
      </c>
      <c r="V527" s="2851"/>
      <c r="W527" s="2851"/>
      <c r="X527" s="2851"/>
      <c r="Y527" s="2851"/>
      <c r="Z527" s="2851"/>
      <c r="AA527" s="2852" t="s">
        <v>786</v>
      </c>
      <c r="AB527" s="2852"/>
      <c r="AC527" s="2852"/>
      <c r="AD527" s="2852"/>
      <c r="AE527" s="2852"/>
      <c r="AF527" s="2852"/>
    </row>
    <row r="528" spans="1:32" s="2540" customFormat="1" ht="14.25" thickTop="1" thickBot="1" x14ac:dyDescent="0.25">
      <c r="A528" s="2850" t="s">
        <v>787</v>
      </c>
      <c r="B528" s="2850"/>
      <c r="C528" s="2850"/>
      <c r="D528" s="2850"/>
      <c r="E528" s="2850"/>
      <c r="F528" s="2850"/>
      <c r="G528" s="2850"/>
      <c r="H528" s="2850"/>
      <c r="I528" s="2850"/>
      <c r="J528" s="2850"/>
      <c r="K528" s="2851" t="s">
        <v>845</v>
      </c>
      <c r="L528" s="2851"/>
      <c r="M528" s="2851"/>
      <c r="N528" s="2851"/>
      <c r="O528" s="2851" t="s">
        <v>786</v>
      </c>
      <c r="P528" s="2851"/>
      <c r="Q528" s="2851"/>
      <c r="R528" s="2851"/>
      <c r="S528" s="2851"/>
      <c r="T528" s="2851"/>
      <c r="U528" s="2851" t="s">
        <v>786</v>
      </c>
      <c r="V528" s="2851"/>
      <c r="W528" s="2851"/>
      <c r="X528" s="2851"/>
      <c r="Y528" s="2851"/>
      <c r="Z528" s="2851"/>
      <c r="AA528" s="2852" t="s">
        <v>786</v>
      </c>
      <c r="AB528" s="2852"/>
      <c r="AC528" s="2852"/>
      <c r="AD528" s="2852"/>
      <c r="AE528" s="2852"/>
      <c r="AF528" s="2852"/>
    </row>
    <row r="529" spans="1:32" s="2540" customFormat="1" ht="14.25" thickTop="1" thickBot="1" x14ac:dyDescent="0.25">
      <c r="A529" s="2850" t="s">
        <v>789</v>
      </c>
      <c r="B529" s="2850"/>
      <c r="C529" s="2850"/>
      <c r="D529" s="2850"/>
      <c r="E529" s="2850"/>
      <c r="F529" s="2850"/>
      <c r="G529" s="2850"/>
      <c r="H529" s="2850"/>
      <c r="I529" s="2850"/>
      <c r="J529" s="2850"/>
      <c r="K529" s="2851" t="s">
        <v>846</v>
      </c>
      <c r="L529" s="2851"/>
      <c r="M529" s="2851"/>
      <c r="N529" s="2851"/>
      <c r="O529" s="2851" t="s">
        <v>786</v>
      </c>
      <c r="P529" s="2851"/>
      <c r="Q529" s="2851"/>
      <c r="R529" s="2851"/>
      <c r="S529" s="2851"/>
      <c r="T529" s="2851"/>
      <c r="U529" s="2851" t="s">
        <v>786</v>
      </c>
      <c r="V529" s="2851"/>
      <c r="W529" s="2851"/>
      <c r="X529" s="2851"/>
      <c r="Y529" s="2851"/>
      <c r="Z529" s="2851"/>
      <c r="AA529" s="2852" t="s">
        <v>786</v>
      </c>
      <c r="AB529" s="2852"/>
      <c r="AC529" s="2852"/>
      <c r="AD529" s="2852"/>
      <c r="AE529" s="2852"/>
      <c r="AF529" s="2852"/>
    </row>
    <row r="530" spans="1:32" s="2540" customFormat="1" ht="14.25" thickTop="1" thickBot="1" x14ac:dyDescent="0.25">
      <c r="A530" s="2850" t="s">
        <v>791</v>
      </c>
      <c r="B530" s="2850"/>
      <c r="C530" s="2850"/>
      <c r="D530" s="2850"/>
      <c r="E530" s="2850"/>
      <c r="F530" s="2850"/>
      <c r="G530" s="2850"/>
      <c r="H530" s="2850"/>
      <c r="I530" s="2850"/>
      <c r="J530" s="2850"/>
      <c r="K530" s="2851" t="s">
        <v>847</v>
      </c>
      <c r="L530" s="2851"/>
      <c r="M530" s="2851"/>
      <c r="N530" s="2851"/>
      <c r="O530" s="2851" t="s">
        <v>786</v>
      </c>
      <c r="P530" s="2851"/>
      <c r="Q530" s="2851"/>
      <c r="R530" s="2851"/>
      <c r="S530" s="2851"/>
      <c r="T530" s="2851"/>
      <c r="U530" s="2851" t="s">
        <v>786</v>
      </c>
      <c r="V530" s="2851"/>
      <c r="W530" s="2851"/>
      <c r="X530" s="2851"/>
      <c r="Y530" s="2851"/>
      <c r="Z530" s="2851"/>
      <c r="AA530" s="2852" t="s">
        <v>786</v>
      </c>
      <c r="AB530" s="2852"/>
      <c r="AC530" s="2852"/>
      <c r="AD530" s="2852"/>
      <c r="AE530" s="2852"/>
      <c r="AF530" s="2852"/>
    </row>
    <row r="531" spans="1:32" s="2540" customFormat="1" ht="14.25" thickTop="1" thickBot="1" x14ac:dyDescent="0.25">
      <c r="A531" s="2850" t="s">
        <v>848</v>
      </c>
      <c r="B531" s="2850"/>
      <c r="C531" s="2850"/>
      <c r="D531" s="2850"/>
      <c r="E531" s="2850"/>
      <c r="F531" s="2850"/>
      <c r="G531" s="2850"/>
      <c r="H531" s="2850"/>
      <c r="I531" s="2850"/>
      <c r="J531" s="2850"/>
      <c r="K531" s="2851" t="s">
        <v>849</v>
      </c>
      <c r="L531" s="2851"/>
      <c r="M531" s="2851"/>
      <c r="N531" s="2851"/>
      <c r="O531" s="2851" t="s">
        <v>786</v>
      </c>
      <c r="P531" s="2851"/>
      <c r="Q531" s="2851"/>
      <c r="R531" s="2851"/>
      <c r="S531" s="2851"/>
      <c r="T531" s="2851"/>
      <c r="U531" s="2851" t="s">
        <v>786</v>
      </c>
      <c r="V531" s="2851"/>
      <c r="W531" s="2851"/>
      <c r="X531" s="2851"/>
      <c r="Y531" s="2851"/>
      <c r="Z531" s="2851"/>
      <c r="AA531" s="2852" t="s">
        <v>786</v>
      </c>
      <c r="AB531" s="2852"/>
      <c r="AC531" s="2852"/>
      <c r="AD531" s="2852"/>
      <c r="AE531" s="2852"/>
      <c r="AF531" s="2852"/>
    </row>
    <row r="532" spans="1:32" s="2540" customFormat="1" ht="14.25" thickTop="1" thickBot="1" x14ac:dyDescent="0.25">
      <c r="A532" s="2850" t="s">
        <v>784</v>
      </c>
      <c r="B532" s="2850"/>
      <c r="C532" s="2850"/>
      <c r="D532" s="2850"/>
      <c r="E532" s="2850"/>
      <c r="F532" s="2850"/>
      <c r="G532" s="2850"/>
      <c r="H532" s="2850"/>
      <c r="I532" s="2850"/>
      <c r="J532" s="2850"/>
      <c r="K532" s="2851" t="s">
        <v>850</v>
      </c>
      <c r="L532" s="2851"/>
      <c r="M532" s="2851"/>
      <c r="N532" s="2851"/>
      <c r="O532" s="2851" t="s">
        <v>786</v>
      </c>
      <c r="P532" s="2851"/>
      <c r="Q532" s="2851"/>
      <c r="R532" s="2851"/>
      <c r="S532" s="2851"/>
      <c r="T532" s="2851"/>
      <c r="U532" s="2851" t="s">
        <v>786</v>
      </c>
      <c r="V532" s="2851"/>
      <c r="W532" s="2851"/>
      <c r="X532" s="2851"/>
      <c r="Y532" s="2851"/>
      <c r="Z532" s="2851"/>
      <c r="AA532" s="2852" t="s">
        <v>786</v>
      </c>
      <c r="AB532" s="2852"/>
      <c r="AC532" s="2852"/>
      <c r="AD532" s="2852"/>
      <c r="AE532" s="2852"/>
      <c r="AF532" s="2852"/>
    </row>
    <row r="533" spans="1:32" s="2540" customFormat="1" ht="14.25" thickTop="1" thickBot="1" x14ac:dyDescent="0.25">
      <c r="A533" s="2850" t="s">
        <v>787</v>
      </c>
      <c r="B533" s="2850"/>
      <c r="C533" s="2850"/>
      <c r="D533" s="2850"/>
      <c r="E533" s="2850"/>
      <c r="F533" s="2850"/>
      <c r="G533" s="2850"/>
      <c r="H533" s="2850"/>
      <c r="I533" s="2850"/>
      <c r="J533" s="2850"/>
      <c r="K533" s="2851" t="s">
        <v>851</v>
      </c>
      <c r="L533" s="2851"/>
      <c r="M533" s="2851"/>
      <c r="N533" s="2851"/>
      <c r="O533" s="2851" t="s">
        <v>786</v>
      </c>
      <c r="P533" s="2851"/>
      <c r="Q533" s="2851"/>
      <c r="R533" s="2851"/>
      <c r="S533" s="2851"/>
      <c r="T533" s="2851"/>
      <c r="U533" s="2851" t="s">
        <v>786</v>
      </c>
      <c r="V533" s="2851"/>
      <c r="W533" s="2851"/>
      <c r="X533" s="2851"/>
      <c r="Y533" s="2851"/>
      <c r="Z533" s="2851"/>
      <c r="AA533" s="2852" t="s">
        <v>786</v>
      </c>
      <c r="AB533" s="2852"/>
      <c r="AC533" s="2852"/>
      <c r="AD533" s="2852"/>
      <c r="AE533" s="2852"/>
      <c r="AF533" s="2852"/>
    </row>
    <row r="534" spans="1:32" s="2540" customFormat="1" ht="14.25" thickTop="1" thickBot="1" x14ac:dyDescent="0.25">
      <c r="A534" s="2850" t="s">
        <v>789</v>
      </c>
      <c r="B534" s="2850"/>
      <c r="C534" s="2850"/>
      <c r="D534" s="2850"/>
      <c r="E534" s="2850"/>
      <c r="F534" s="2850"/>
      <c r="G534" s="2850"/>
      <c r="H534" s="2850"/>
      <c r="I534" s="2850"/>
      <c r="J534" s="2850"/>
      <c r="K534" s="2851" t="s">
        <v>852</v>
      </c>
      <c r="L534" s="2851"/>
      <c r="M534" s="2851"/>
      <c r="N534" s="2851"/>
      <c r="O534" s="2851" t="s">
        <v>786</v>
      </c>
      <c r="P534" s="2851"/>
      <c r="Q534" s="2851"/>
      <c r="R534" s="2851"/>
      <c r="S534" s="2851"/>
      <c r="T534" s="2851"/>
      <c r="U534" s="2851" t="s">
        <v>786</v>
      </c>
      <c r="V534" s="2851"/>
      <c r="W534" s="2851"/>
      <c r="X534" s="2851"/>
      <c r="Y534" s="2851"/>
      <c r="Z534" s="2851"/>
      <c r="AA534" s="2852" t="s">
        <v>786</v>
      </c>
      <c r="AB534" s="2852"/>
      <c r="AC534" s="2852"/>
      <c r="AD534" s="2852"/>
      <c r="AE534" s="2852"/>
      <c r="AF534" s="2852"/>
    </row>
    <row r="535" spans="1:32" s="2540" customFormat="1" ht="14.25" thickTop="1" thickBot="1" x14ac:dyDescent="0.25">
      <c r="A535" s="2850" t="s">
        <v>791</v>
      </c>
      <c r="B535" s="2850"/>
      <c r="C535" s="2850"/>
      <c r="D535" s="2850"/>
      <c r="E535" s="2850"/>
      <c r="F535" s="2850"/>
      <c r="G535" s="2850"/>
      <c r="H535" s="2850"/>
      <c r="I535" s="2850"/>
      <c r="J535" s="2850"/>
      <c r="K535" s="2851" t="s">
        <v>853</v>
      </c>
      <c r="L535" s="2851"/>
      <c r="M535" s="2851"/>
      <c r="N535" s="2851"/>
      <c r="O535" s="2851" t="s">
        <v>786</v>
      </c>
      <c r="P535" s="2851"/>
      <c r="Q535" s="2851"/>
      <c r="R535" s="2851"/>
      <c r="S535" s="2851"/>
      <c r="T535" s="2851"/>
      <c r="U535" s="2851" t="s">
        <v>786</v>
      </c>
      <c r="V535" s="2851"/>
      <c r="W535" s="2851"/>
      <c r="X535" s="2851"/>
      <c r="Y535" s="2851"/>
      <c r="Z535" s="2851"/>
      <c r="AA535" s="2852" t="s">
        <v>786</v>
      </c>
      <c r="AB535" s="2852"/>
      <c r="AC535" s="2852"/>
      <c r="AD535" s="2852"/>
      <c r="AE535" s="2852"/>
      <c r="AF535" s="2852"/>
    </row>
    <row r="536" spans="1:32" s="2540" customFormat="1" ht="14.25" thickTop="1" thickBot="1" x14ac:dyDescent="0.25">
      <c r="A536" s="2850" t="s">
        <v>854</v>
      </c>
      <c r="B536" s="2850"/>
      <c r="C536" s="2850"/>
      <c r="D536" s="2850"/>
      <c r="E536" s="2850"/>
      <c r="F536" s="2850"/>
      <c r="G536" s="2850"/>
      <c r="H536" s="2850"/>
      <c r="I536" s="2850"/>
      <c r="J536" s="2850"/>
      <c r="K536" s="2851" t="s">
        <v>855</v>
      </c>
      <c r="L536" s="2851"/>
      <c r="M536" s="2851"/>
      <c r="N536" s="2851"/>
      <c r="O536" s="2851" t="s">
        <v>786</v>
      </c>
      <c r="P536" s="2851"/>
      <c r="Q536" s="2851"/>
      <c r="R536" s="2851"/>
      <c r="S536" s="2851"/>
      <c r="T536" s="2851"/>
      <c r="U536" s="2851" t="s">
        <v>786</v>
      </c>
      <c r="V536" s="2851"/>
      <c r="W536" s="2851"/>
      <c r="X536" s="2851"/>
      <c r="Y536" s="2851"/>
      <c r="Z536" s="2851"/>
      <c r="AA536" s="2852" t="s">
        <v>786</v>
      </c>
      <c r="AB536" s="2852"/>
      <c r="AC536" s="2852"/>
      <c r="AD536" s="2852"/>
      <c r="AE536" s="2852"/>
      <c r="AF536" s="2852"/>
    </row>
    <row r="537" spans="1:32" s="2540" customFormat="1" ht="14.25" thickTop="1" thickBot="1" x14ac:dyDescent="0.25">
      <c r="A537" s="2850" t="s">
        <v>784</v>
      </c>
      <c r="B537" s="2850"/>
      <c r="C537" s="2850"/>
      <c r="D537" s="2850"/>
      <c r="E537" s="2850"/>
      <c r="F537" s="2850"/>
      <c r="G537" s="2850"/>
      <c r="H537" s="2850"/>
      <c r="I537" s="2850"/>
      <c r="J537" s="2850"/>
      <c r="K537" s="2851" t="s">
        <v>856</v>
      </c>
      <c r="L537" s="2851"/>
      <c r="M537" s="2851"/>
      <c r="N537" s="2851"/>
      <c r="O537" s="2851" t="s">
        <v>786</v>
      </c>
      <c r="P537" s="2851"/>
      <c r="Q537" s="2851"/>
      <c r="R537" s="2851"/>
      <c r="S537" s="2851"/>
      <c r="T537" s="2851"/>
      <c r="U537" s="2851" t="s">
        <v>786</v>
      </c>
      <c r="V537" s="2851"/>
      <c r="W537" s="2851"/>
      <c r="X537" s="2851"/>
      <c r="Y537" s="2851"/>
      <c r="Z537" s="2851"/>
      <c r="AA537" s="2852" t="s">
        <v>786</v>
      </c>
      <c r="AB537" s="2852"/>
      <c r="AC537" s="2852"/>
      <c r="AD537" s="2852"/>
      <c r="AE537" s="2852"/>
      <c r="AF537" s="2852"/>
    </row>
    <row r="538" spans="1:32" s="2540" customFormat="1" ht="14.25" thickTop="1" thickBot="1" x14ac:dyDescent="0.25">
      <c r="A538" s="2850" t="s">
        <v>787</v>
      </c>
      <c r="B538" s="2850"/>
      <c r="C538" s="2850"/>
      <c r="D538" s="2850"/>
      <c r="E538" s="2850"/>
      <c r="F538" s="2850"/>
      <c r="G538" s="2850"/>
      <c r="H538" s="2850"/>
      <c r="I538" s="2850"/>
      <c r="J538" s="2850"/>
      <c r="K538" s="2851" t="s">
        <v>857</v>
      </c>
      <c r="L538" s="2851"/>
      <c r="M538" s="2851"/>
      <c r="N538" s="2851"/>
      <c r="O538" s="2851" t="s">
        <v>786</v>
      </c>
      <c r="P538" s="2851"/>
      <c r="Q538" s="2851"/>
      <c r="R538" s="2851"/>
      <c r="S538" s="2851"/>
      <c r="T538" s="2851"/>
      <c r="U538" s="2851" t="s">
        <v>786</v>
      </c>
      <c r="V538" s="2851"/>
      <c r="W538" s="2851"/>
      <c r="X538" s="2851"/>
      <c r="Y538" s="2851"/>
      <c r="Z538" s="2851"/>
      <c r="AA538" s="2852" t="s">
        <v>786</v>
      </c>
      <c r="AB538" s="2852"/>
      <c r="AC538" s="2852"/>
      <c r="AD538" s="2852"/>
      <c r="AE538" s="2852"/>
      <c r="AF538" s="2852"/>
    </row>
    <row r="539" spans="1:32" s="2540" customFormat="1" ht="14.25" thickTop="1" thickBot="1" x14ac:dyDescent="0.25">
      <c r="A539" s="2850" t="s">
        <v>789</v>
      </c>
      <c r="B539" s="2850"/>
      <c r="C539" s="2850"/>
      <c r="D539" s="2850"/>
      <c r="E539" s="2850"/>
      <c r="F539" s="2850"/>
      <c r="G539" s="2850"/>
      <c r="H539" s="2850"/>
      <c r="I539" s="2850"/>
      <c r="J539" s="2850"/>
      <c r="K539" s="2851" t="s">
        <v>858</v>
      </c>
      <c r="L539" s="2851"/>
      <c r="M539" s="2851"/>
      <c r="N539" s="2851"/>
      <c r="O539" s="2851" t="s">
        <v>786</v>
      </c>
      <c r="P539" s="2851"/>
      <c r="Q539" s="2851"/>
      <c r="R539" s="2851"/>
      <c r="S539" s="2851"/>
      <c r="T539" s="2851"/>
      <c r="U539" s="2851" t="s">
        <v>786</v>
      </c>
      <c r="V539" s="2851"/>
      <c r="W539" s="2851"/>
      <c r="X539" s="2851"/>
      <c r="Y539" s="2851"/>
      <c r="Z539" s="2851"/>
      <c r="AA539" s="2852" t="s">
        <v>786</v>
      </c>
      <c r="AB539" s="2852"/>
      <c r="AC539" s="2852"/>
      <c r="AD539" s="2852"/>
      <c r="AE539" s="2852"/>
      <c r="AF539" s="2852"/>
    </row>
    <row r="540" spans="1:32" s="2540" customFormat="1" ht="14.25" thickTop="1" thickBot="1" x14ac:dyDescent="0.25">
      <c r="A540" s="2850" t="s">
        <v>791</v>
      </c>
      <c r="B540" s="2850"/>
      <c r="C540" s="2850"/>
      <c r="D540" s="2850"/>
      <c r="E540" s="2850"/>
      <c r="F540" s="2850"/>
      <c r="G540" s="2850"/>
      <c r="H540" s="2850"/>
      <c r="I540" s="2850"/>
      <c r="J540" s="2850"/>
      <c r="K540" s="2851" t="s">
        <v>859</v>
      </c>
      <c r="L540" s="2851"/>
      <c r="M540" s="2851"/>
      <c r="N540" s="2851"/>
      <c r="O540" s="2851" t="s">
        <v>786</v>
      </c>
      <c r="P540" s="2851"/>
      <c r="Q540" s="2851"/>
      <c r="R540" s="2851"/>
      <c r="S540" s="2851"/>
      <c r="T540" s="2851"/>
      <c r="U540" s="2851" t="s">
        <v>786</v>
      </c>
      <c r="V540" s="2851"/>
      <c r="W540" s="2851"/>
      <c r="X540" s="2851"/>
      <c r="Y540" s="2851"/>
      <c r="Z540" s="2851"/>
      <c r="AA540" s="2852" t="s">
        <v>786</v>
      </c>
      <c r="AB540" s="2852"/>
      <c r="AC540" s="2852"/>
      <c r="AD540" s="2852"/>
      <c r="AE540" s="2852"/>
      <c r="AF540" s="2852"/>
    </row>
    <row r="541" spans="1:32" s="2540" customFormat="1" ht="14.25" thickTop="1" thickBot="1" x14ac:dyDescent="0.25">
      <c r="A541" s="2850" t="s">
        <v>860</v>
      </c>
      <c r="B541" s="2850"/>
      <c r="C541" s="2850"/>
      <c r="D541" s="2850"/>
      <c r="E541" s="2850"/>
      <c r="F541" s="2850"/>
      <c r="G541" s="2850"/>
      <c r="H541" s="2850"/>
      <c r="I541" s="2850"/>
      <c r="J541" s="2850"/>
      <c r="K541" s="2851" t="s">
        <v>861</v>
      </c>
      <c r="L541" s="2851"/>
      <c r="M541" s="2851"/>
      <c r="N541" s="2851"/>
      <c r="O541" s="2851" t="s">
        <v>786</v>
      </c>
      <c r="P541" s="2851"/>
      <c r="Q541" s="2851"/>
      <c r="R541" s="2851"/>
      <c r="S541" s="2851"/>
      <c r="T541" s="2851"/>
      <c r="U541" s="2851" t="s">
        <v>786</v>
      </c>
      <c r="V541" s="2851"/>
      <c r="W541" s="2851"/>
      <c r="X541" s="2851"/>
      <c r="Y541" s="2851"/>
      <c r="Z541" s="2851"/>
      <c r="AA541" s="2852" t="s">
        <v>786</v>
      </c>
      <c r="AB541" s="2852"/>
      <c r="AC541" s="2852"/>
      <c r="AD541" s="2852"/>
      <c r="AE541" s="2852"/>
      <c r="AF541" s="2852"/>
    </row>
    <row r="542" spans="1:32" s="2540" customFormat="1" ht="14.25" thickTop="1" thickBot="1" x14ac:dyDescent="0.25">
      <c r="A542" s="2850" t="s">
        <v>862</v>
      </c>
      <c r="B542" s="2850"/>
      <c r="C542" s="2850"/>
      <c r="D542" s="2850"/>
      <c r="E542" s="2850"/>
      <c r="F542" s="2850"/>
      <c r="G542" s="2850"/>
      <c r="H542" s="2850"/>
      <c r="I542" s="2850"/>
      <c r="J542" s="2850"/>
      <c r="K542" s="2851" t="s">
        <v>863</v>
      </c>
      <c r="L542" s="2851"/>
      <c r="M542" s="2851"/>
      <c r="N542" s="2851"/>
      <c r="O542" s="2851" t="s">
        <v>786</v>
      </c>
      <c r="P542" s="2851"/>
      <c r="Q542" s="2851"/>
      <c r="R542" s="2851"/>
      <c r="S542" s="2851"/>
      <c r="T542" s="2851"/>
      <c r="U542" s="2851" t="s">
        <v>786</v>
      </c>
      <c r="V542" s="2851"/>
      <c r="W542" s="2851"/>
      <c r="X542" s="2851"/>
      <c r="Y542" s="2851"/>
      <c r="Z542" s="2851"/>
      <c r="AA542" s="2852" t="s">
        <v>786</v>
      </c>
      <c r="AB542" s="2852"/>
      <c r="AC542" s="2852"/>
      <c r="AD542" s="2852"/>
      <c r="AE542" s="2852"/>
      <c r="AF542" s="2852"/>
    </row>
    <row r="543" spans="1:32" s="2540" customFormat="1" ht="14.25" thickTop="1" thickBot="1" x14ac:dyDescent="0.25">
      <c r="A543" s="2850" t="s">
        <v>784</v>
      </c>
      <c r="B543" s="2850"/>
      <c r="C543" s="2850"/>
      <c r="D543" s="2850"/>
      <c r="E543" s="2850"/>
      <c r="F543" s="2850"/>
      <c r="G543" s="2850"/>
      <c r="H543" s="2850"/>
      <c r="I543" s="2850"/>
      <c r="J543" s="2850"/>
      <c r="K543" s="2851" t="s">
        <v>864</v>
      </c>
      <c r="L543" s="2851"/>
      <c r="M543" s="2851"/>
      <c r="N543" s="2851"/>
      <c r="O543" s="2851" t="s">
        <v>786</v>
      </c>
      <c r="P543" s="2851"/>
      <c r="Q543" s="2851"/>
      <c r="R543" s="2851"/>
      <c r="S543" s="2851"/>
      <c r="T543" s="2851"/>
      <c r="U543" s="2851" t="s">
        <v>786</v>
      </c>
      <c r="V543" s="2851"/>
      <c r="W543" s="2851"/>
      <c r="X543" s="2851"/>
      <c r="Y543" s="2851"/>
      <c r="Z543" s="2851"/>
      <c r="AA543" s="2852" t="s">
        <v>786</v>
      </c>
      <c r="AB543" s="2852"/>
      <c r="AC543" s="2852"/>
      <c r="AD543" s="2852"/>
      <c r="AE543" s="2852"/>
      <c r="AF543" s="2852"/>
    </row>
    <row r="544" spans="1:32" s="2540" customFormat="1" ht="14.25" thickTop="1" thickBot="1" x14ac:dyDescent="0.25">
      <c r="A544" s="2850" t="s">
        <v>787</v>
      </c>
      <c r="B544" s="2850"/>
      <c r="C544" s="2850"/>
      <c r="D544" s="2850"/>
      <c r="E544" s="2850"/>
      <c r="F544" s="2850"/>
      <c r="G544" s="2850"/>
      <c r="H544" s="2850"/>
      <c r="I544" s="2850"/>
      <c r="J544" s="2850"/>
      <c r="K544" s="2851" t="s">
        <v>865</v>
      </c>
      <c r="L544" s="2851"/>
      <c r="M544" s="2851"/>
      <c r="N544" s="2851"/>
      <c r="O544" s="2851" t="s">
        <v>786</v>
      </c>
      <c r="P544" s="2851"/>
      <c r="Q544" s="2851"/>
      <c r="R544" s="2851"/>
      <c r="S544" s="2851"/>
      <c r="T544" s="2851"/>
      <c r="U544" s="2851" t="s">
        <v>786</v>
      </c>
      <c r="V544" s="2851"/>
      <c r="W544" s="2851"/>
      <c r="X544" s="2851"/>
      <c r="Y544" s="2851"/>
      <c r="Z544" s="2851"/>
      <c r="AA544" s="2852" t="s">
        <v>786</v>
      </c>
      <c r="AB544" s="2852"/>
      <c r="AC544" s="2852"/>
      <c r="AD544" s="2852"/>
      <c r="AE544" s="2852"/>
      <c r="AF544" s="2852"/>
    </row>
    <row r="545" spans="1:32" s="2540" customFormat="1" ht="14.25" thickTop="1" thickBot="1" x14ac:dyDescent="0.25">
      <c r="A545" s="2850" t="s">
        <v>789</v>
      </c>
      <c r="B545" s="2850"/>
      <c r="C545" s="2850"/>
      <c r="D545" s="2850"/>
      <c r="E545" s="2850"/>
      <c r="F545" s="2850"/>
      <c r="G545" s="2850"/>
      <c r="H545" s="2850"/>
      <c r="I545" s="2850"/>
      <c r="J545" s="2850"/>
      <c r="K545" s="2851" t="s">
        <v>866</v>
      </c>
      <c r="L545" s="2851"/>
      <c r="M545" s="2851"/>
      <c r="N545" s="2851"/>
      <c r="O545" s="2851" t="s">
        <v>786</v>
      </c>
      <c r="P545" s="2851"/>
      <c r="Q545" s="2851"/>
      <c r="R545" s="2851"/>
      <c r="S545" s="2851"/>
      <c r="T545" s="2851"/>
      <c r="U545" s="2851" t="s">
        <v>786</v>
      </c>
      <c r="V545" s="2851"/>
      <c r="W545" s="2851"/>
      <c r="X545" s="2851"/>
      <c r="Y545" s="2851"/>
      <c r="Z545" s="2851"/>
      <c r="AA545" s="2852" t="s">
        <v>786</v>
      </c>
      <c r="AB545" s="2852"/>
      <c r="AC545" s="2852"/>
      <c r="AD545" s="2852"/>
      <c r="AE545" s="2852"/>
      <c r="AF545" s="2852"/>
    </row>
    <row r="546" spans="1:32" s="2540" customFormat="1" ht="14.25" thickTop="1" thickBot="1" x14ac:dyDescent="0.25">
      <c r="A546" s="2850" t="s">
        <v>791</v>
      </c>
      <c r="B546" s="2850"/>
      <c r="C546" s="2850"/>
      <c r="D546" s="2850"/>
      <c r="E546" s="2850"/>
      <c r="F546" s="2850"/>
      <c r="G546" s="2850"/>
      <c r="H546" s="2850"/>
      <c r="I546" s="2850"/>
      <c r="J546" s="2850"/>
      <c r="K546" s="2851" t="s">
        <v>867</v>
      </c>
      <c r="L546" s="2851"/>
      <c r="M546" s="2851"/>
      <c r="N546" s="2851"/>
      <c r="O546" s="2851" t="s">
        <v>786</v>
      </c>
      <c r="P546" s="2851"/>
      <c r="Q546" s="2851"/>
      <c r="R546" s="2851"/>
      <c r="S546" s="2851"/>
      <c r="T546" s="2851"/>
      <c r="U546" s="2851" t="s">
        <v>786</v>
      </c>
      <c r="V546" s="2851"/>
      <c r="W546" s="2851"/>
      <c r="X546" s="2851"/>
      <c r="Y546" s="2851"/>
      <c r="Z546" s="2851"/>
      <c r="AA546" s="2852" t="s">
        <v>786</v>
      </c>
      <c r="AB546" s="2852"/>
      <c r="AC546" s="2852"/>
      <c r="AD546" s="2852"/>
      <c r="AE546" s="2852"/>
      <c r="AF546" s="2852"/>
    </row>
    <row r="547" spans="1:32" s="2540" customFormat="1" ht="14.25" thickTop="1" thickBot="1" x14ac:dyDescent="0.25">
      <c r="A547" s="2850" t="s">
        <v>868</v>
      </c>
      <c r="B547" s="2850"/>
      <c r="C547" s="2850"/>
      <c r="D547" s="2850"/>
      <c r="E547" s="2850"/>
      <c r="F547" s="2850"/>
      <c r="G547" s="2850"/>
      <c r="H547" s="2850"/>
      <c r="I547" s="2850"/>
      <c r="J547" s="2850"/>
      <c r="K547" s="2851" t="s">
        <v>869</v>
      </c>
      <c r="L547" s="2851"/>
      <c r="M547" s="2851"/>
      <c r="N547" s="2851"/>
      <c r="O547" s="2851" t="s">
        <v>786</v>
      </c>
      <c r="P547" s="2851"/>
      <c r="Q547" s="2851"/>
      <c r="R547" s="2851"/>
      <c r="S547" s="2851"/>
      <c r="T547" s="2851"/>
      <c r="U547" s="2851" t="s">
        <v>786</v>
      </c>
      <c r="V547" s="2851"/>
      <c r="W547" s="2851"/>
      <c r="X547" s="2851"/>
      <c r="Y547" s="2851"/>
      <c r="Z547" s="2851"/>
      <c r="AA547" s="2852" t="s">
        <v>786</v>
      </c>
      <c r="AB547" s="2852"/>
      <c r="AC547" s="2852"/>
      <c r="AD547" s="2852"/>
      <c r="AE547" s="2852"/>
      <c r="AF547" s="2852"/>
    </row>
    <row r="548" spans="1:32" s="2540" customFormat="1" ht="14.25" thickTop="1" thickBot="1" x14ac:dyDescent="0.25">
      <c r="A548" s="2850" t="s">
        <v>784</v>
      </c>
      <c r="B548" s="2850"/>
      <c r="C548" s="2850"/>
      <c r="D548" s="2850"/>
      <c r="E548" s="2850"/>
      <c r="F548" s="2850"/>
      <c r="G548" s="2850"/>
      <c r="H548" s="2850"/>
      <c r="I548" s="2850"/>
      <c r="J548" s="2850"/>
      <c r="K548" s="2851" t="s">
        <v>870</v>
      </c>
      <c r="L548" s="2851"/>
      <c r="M548" s="2851"/>
      <c r="N548" s="2851"/>
      <c r="O548" s="2851" t="s">
        <v>786</v>
      </c>
      <c r="P548" s="2851"/>
      <c r="Q548" s="2851"/>
      <c r="R548" s="2851"/>
      <c r="S548" s="2851"/>
      <c r="T548" s="2851"/>
      <c r="U548" s="2851" t="s">
        <v>786</v>
      </c>
      <c r="V548" s="2851"/>
      <c r="W548" s="2851"/>
      <c r="X548" s="2851"/>
      <c r="Y548" s="2851"/>
      <c r="Z548" s="2851"/>
      <c r="AA548" s="2852" t="s">
        <v>786</v>
      </c>
      <c r="AB548" s="2852"/>
      <c r="AC548" s="2852"/>
      <c r="AD548" s="2852"/>
      <c r="AE548" s="2852"/>
      <c r="AF548" s="2852"/>
    </row>
    <row r="549" spans="1:32" s="2540" customFormat="1" ht="14.25" thickTop="1" thickBot="1" x14ac:dyDescent="0.25">
      <c r="A549" s="2850" t="s">
        <v>787</v>
      </c>
      <c r="B549" s="2850"/>
      <c r="C549" s="2850"/>
      <c r="D549" s="2850"/>
      <c r="E549" s="2850"/>
      <c r="F549" s="2850"/>
      <c r="G549" s="2850"/>
      <c r="H549" s="2850"/>
      <c r="I549" s="2850"/>
      <c r="J549" s="2850"/>
      <c r="K549" s="2851" t="s">
        <v>871</v>
      </c>
      <c r="L549" s="2851"/>
      <c r="M549" s="2851"/>
      <c r="N549" s="2851"/>
      <c r="O549" s="2851" t="s">
        <v>786</v>
      </c>
      <c r="P549" s="2851"/>
      <c r="Q549" s="2851"/>
      <c r="R549" s="2851"/>
      <c r="S549" s="2851"/>
      <c r="T549" s="2851"/>
      <c r="U549" s="2851" t="s">
        <v>786</v>
      </c>
      <c r="V549" s="2851"/>
      <c r="W549" s="2851"/>
      <c r="X549" s="2851"/>
      <c r="Y549" s="2851"/>
      <c r="Z549" s="2851"/>
      <c r="AA549" s="2852" t="s">
        <v>786</v>
      </c>
      <c r="AB549" s="2852"/>
      <c r="AC549" s="2852"/>
      <c r="AD549" s="2852"/>
      <c r="AE549" s="2852"/>
      <c r="AF549" s="2852"/>
    </row>
    <row r="550" spans="1:32" s="2540" customFormat="1" ht="14.25" thickTop="1" thickBot="1" x14ac:dyDescent="0.25">
      <c r="A550" s="2850" t="s">
        <v>789</v>
      </c>
      <c r="B550" s="2850"/>
      <c r="C550" s="2850"/>
      <c r="D550" s="2850"/>
      <c r="E550" s="2850"/>
      <c r="F550" s="2850"/>
      <c r="G550" s="2850"/>
      <c r="H550" s="2850"/>
      <c r="I550" s="2850"/>
      <c r="J550" s="2850"/>
      <c r="K550" s="2851" t="s">
        <v>872</v>
      </c>
      <c r="L550" s="2851"/>
      <c r="M550" s="2851"/>
      <c r="N550" s="2851"/>
      <c r="O550" s="2851" t="s">
        <v>786</v>
      </c>
      <c r="P550" s="2851"/>
      <c r="Q550" s="2851"/>
      <c r="R550" s="2851"/>
      <c r="S550" s="2851"/>
      <c r="T550" s="2851"/>
      <c r="U550" s="2851" t="s">
        <v>786</v>
      </c>
      <c r="V550" s="2851"/>
      <c r="W550" s="2851"/>
      <c r="X550" s="2851"/>
      <c r="Y550" s="2851"/>
      <c r="Z550" s="2851"/>
      <c r="AA550" s="2852" t="s">
        <v>786</v>
      </c>
      <c r="AB550" s="2852"/>
      <c r="AC550" s="2852"/>
      <c r="AD550" s="2852"/>
      <c r="AE550" s="2852"/>
      <c r="AF550" s="2852"/>
    </row>
    <row r="551" spans="1:32" s="2540" customFormat="1" ht="14.25" thickTop="1" thickBot="1" x14ac:dyDescent="0.25">
      <c r="A551" s="2850" t="s">
        <v>791</v>
      </c>
      <c r="B551" s="2850"/>
      <c r="C551" s="2850"/>
      <c r="D551" s="2850"/>
      <c r="E551" s="2850"/>
      <c r="F551" s="2850"/>
      <c r="G551" s="2850"/>
      <c r="H551" s="2850"/>
      <c r="I551" s="2850"/>
      <c r="J551" s="2850"/>
      <c r="K551" s="2851" t="s">
        <v>873</v>
      </c>
      <c r="L551" s="2851"/>
      <c r="M551" s="2851"/>
      <c r="N551" s="2851"/>
      <c r="O551" s="2851" t="s">
        <v>786</v>
      </c>
      <c r="P551" s="2851"/>
      <c r="Q551" s="2851"/>
      <c r="R551" s="2851"/>
      <c r="S551" s="2851"/>
      <c r="T551" s="2851"/>
      <c r="U551" s="2851" t="s">
        <v>786</v>
      </c>
      <c r="V551" s="2851"/>
      <c r="W551" s="2851"/>
      <c r="X551" s="2851"/>
      <c r="Y551" s="2851"/>
      <c r="Z551" s="2851"/>
      <c r="AA551" s="2852" t="s">
        <v>786</v>
      </c>
      <c r="AB551" s="2852"/>
      <c r="AC551" s="2852"/>
      <c r="AD551" s="2852"/>
      <c r="AE551" s="2852"/>
      <c r="AF551" s="2852"/>
    </row>
    <row r="552" spans="1:32" s="2540" customFormat="1" ht="14.25" thickTop="1" thickBot="1" x14ac:dyDescent="0.25">
      <c r="A552" s="2850" t="s">
        <v>874</v>
      </c>
      <c r="B552" s="2850"/>
      <c r="C552" s="2850"/>
      <c r="D552" s="2850"/>
      <c r="E552" s="2850"/>
      <c r="F552" s="2850"/>
      <c r="G552" s="2850"/>
      <c r="H552" s="2850"/>
      <c r="I552" s="2850"/>
      <c r="J552" s="2850"/>
      <c r="K552" s="2851" t="s">
        <v>875</v>
      </c>
      <c r="L552" s="2851"/>
      <c r="M552" s="2851"/>
      <c r="N552" s="2851"/>
      <c r="O552" s="2851" t="s">
        <v>786</v>
      </c>
      <c r="P552" s="2851"/>
      <c r="Q552" s="2851"/>
      <c r="R552" s="2851"/>
      <c r="S552" s="2851"/>
      <c r="T552" s="2851"/>
      <c r="U552" s="2851" t="s">
        <v>786</v>
      </c>
      <c r="V552" s="2851"/>
      <c r="W552" s="2851"/>
      <c r="X552" s="2851"/>
      <c r="Y552" s="2851"/>
      <c r="Z552" s="2851"/>
      <c r="AA552" s="2852" t="s">
        <v>786</v>
      </c>
      <c r="AB552" s="2852"/>
      <c r="AC552" s="2852"/>
      <c r="AD552" s="2852"/>
      <c r="AE552" s="2852"/>
      <c r="AF552" s="2852"/>
    </row>
    <row r="553" spans="1:32" s="2540" customFormat="1" ht="14.25" thickTop="1" thickBot="1" x14ac:dyDescent="0.25">
      <c r="A553" s="2850" t="s">
        <v>876</v>
      </c>
      <c r="B553" s="2850"/>
      <c r="C553" s="2850"/>
      <c r="D553" s="2850"/>
      <c r="E553" s="2850"/>
      <c r="F553" s="2850"/>
      <c r="G553" s="2850"/>
      <c r="H553" s="2850"/>
      <c r="I553" s="2850"/>
      <c r="J553" s="2850"/>
      <c r="K553" s="2851" t="s">
        <v>877</v>
      </c>
      <c r="L553" s="2851"/>
      <c r="M553" s="2851"/>
      <c r="N553" s="2851"/>
      <c r="O553" s="2851" t="s">
        <v>786</v>
      </c>
      <c r="P553" s="2851"/>
      <c r="Q553" s="2851"/>
      <c r="R553" s="2851"/>
      <c r="S553" s="2851"/>
      <c r="T553" s="2851"/>
      <c r="U553" s="2851" t="s">
        <v>786</v>
      </c>
      <c r="V553" s="2851"/>
      <c r="W553" s="2851"/>
      <c r="X553" s="2851"/>
      <c r="Y553" s="2851"/>
      <c r="Z553" s="2851"/>
      <c r="AA553" s="2852" t="s">
        <v>786</v>
      </c>
      <c r="AB553" s="2852"/>
      <c r="AC553" s="2852"/>
      <c r="AD553" s="2852"/>
      <c r="AE553" s="2852"/>
      <c r="AF553" s="2852"/>
    </row>
    <row r="554" spans="1:32" s="2540" customFormat="1" ht="14.25" thickTop="1" thickBot="1" x14ac:dyDescent="0.25">
      <c r="A554" s="2850" t="s">
        <v>878</v>
      </c>
      <c r="B554" s="2850"/>
      <c r="C554" s="2850"/>
      <c r="D554" s="2850"/>
      <c r="E554" s="2850"/>
      <c r="F554" s="2850"/>
      <c r="G554" s="2850"/>
      <c r="H554" s="2850"/>
      <c r="I554" s="2850"/>
      <c r="J554" s="2850"/>
      <c r="K554" s="2851" t="s">
        <v>879</v>
      </c>
      <c r="L554" s="2851"/>
      <c r="M554" s="2851"/>
      <c r="N554" s="2851"/>
      <c r="O554" s="2851" t="s">
        <v>786</v>
      </c>
      <c r="P554" s="2851"/>
      <c r="Q554" s="2851"/>
      <c r="R554" s="2851"/>
      <c r="S554" s="2851"/>
      <c r="T554" s="2851"/>
      <c r="U554" s="2851" t="s">
        <v>786</v>
      </c>
      <c r="V554" s="2851"/>
      <c r="W554" s="2851"/>
      <c r="X554" s="2851"/>
      <c r="Y554" s="2851"/>
      <c r="Z554" s="2851"/>
      <c r="AA554" s="2852" t="s">
        <v>786</v>
      </c>
      <c r="AB554" s="2852"/>
      <c r="AC554" s="2852"/>
      <c r="AD554" s="2852"/>
      <c r="AE554" s="2852"/>
      <c r="AF554" s="2852"/>
    </row>
    <row r="555" spans="1:32" s="2540" customFormat="1" ht="14.25" thickTop="1" thickBot="1" x14ac:dyDescent="0.25">
      <c r="A555" s="2850" t="s">
        <v>880</v>
      </c>
      <c r="B555" s="2850"/>
      <c r="C555" s="2850"/>
      <c r="D555" s="2850"/>
      <c r="E555" s="2850"/>
      <c r="F555" s="2850"/>
      <c r="G555" s="2850"/>
      <c r="H555" s="2850"/>
      <c r="I555" s="2850"/>
      <c r="J555" s="2850"/>
      <c r="K555" s="2851" t="s">
        <v>881</v>
      </c>
      <c r="L555" s="2851"/>
      <c r="M555" s="2851"/>
      <c r="N555" s="2851"/>
      <c r="O555" s="2851" t="s">
        <v>786</v>
      </c>
      <c r="P555" s="2851"/>
      <c r="Q555" s="2851"/>
      <c r="R555" s="2851"/>
      <c r="S555" s="2851"/>
      <c r="T555" s="2851"/>
      <c r="U555" s="2851" t="s">
        <v>1387</v>
      </c>
      <c r="V555" s="2851"/>
      <c r="W555" s="2851"/>
      <c r="X555" s="2851"/>
      <c r="Y555" s="2851"/>
      <c r="Z555" s="2851"/>
      <c r="AA555" s="2852" t="s">
        <v>786</v>
      </c>
      <c r="AB555" s="2852"/>
      <c r="AC555" s="2852"/>
      <c r="AD555" s="2852"/>
      <c r="AE555" s="2852"/>
      <c r="AF555" s="2852"/>
    </row>
    <row r="556" spans="1:32" s="2540" customFormat="1" ht="14.25" thickTop="1" thickBot="1" x14ac:dyDescent="0.25">
      <c r="A556" s="2850" t="s">
        <v>883</v>
      </c>
      <c r="B556" s="2850"/>
      <c r="C556" s="2850"/>
      <c r="D556" s="2850"/>
      <c r="E556" s="2850"/>
      <c r="F556" s="2850"/>
      <c r="G556" s="2850"/>
      <c r="H556" s="2850"/>
      <c r="I556" s="2850"/>
      <c r="J556" s="2850"/>
      <c r="K556" s="2851" t="s">
        <v>884</v>
      </c>
      <c r="L556" s="2851"/>
      <c r="M556" s="2851"/>
      <c r="N556" s="2851"/>
      <c r="O556" s="2851" t="s">
        <v>786</v>
      </c>
      <c r="P556" s="2851"/>
      <c r="Q556" s="2851"/>
      <c r="R556" s="2851"/>
      <c r="S556" s="2851"/>
      <c r="T556" s="2851"/>
      <c r="U556" s="2851" t="s">
        <v>786</v>
      </c>
      <c r="V556" s="2851"/>
      <c r="W556" s="2851"/>
      <c r="X556" s="2851"/>
      <c r="Y556" s="2851"/>
      <c r="Z556" s="2851"/>
      <c r="AA556" s="2852" t="s">
        <v>786</v>
      </c>
      <c r="AB556" s="2852"/>
      <c r="AC556" s="2852"/>
      <c r="AD556" s="2852"/>
      <c r="AE556" s="2852"/>
      <c r="AF556" s="2852"/>
    </row>
    <row r="557" spans="1:32" s="2540" customFormat="1" ht="14.25" thickTop="1" thickBot="1" x14ac:dyDescent="0.25">
      <c r="A557" s="2850" t="s">
        <v>885</v>
      </c>
      <c r="B557" s="2850"/>
      <c r="C557" s="2850"/>
      <c r="D557" s="2850"/>
      <c r="E557" s="2850"/>
      <c r="F557" s="2850"/>
      <c r="G557" s="2850"/>
      <c r="H557" s="2850"/>
      <c r="I557" s="2850"/>
      <c r="J557" s="2850"/>
      <c r="K557" s="2851" t="s">
        <v>886</v>
      </c>
      <c r="L557" s="2851"/>
      <c r="M557" s="2851"/>
      <c r="N557" s="2851"/>
      <c r="O557" s="2851" t="s">
        <v>786</v>
      </c>
      <c r="P557" s="2851"/>
      <c r="Q557" s="2851"/>
      <c r="R557" s="2851"/>
      <c r="S557" s="2851"/>
      <c r="T557" s="2851"/>
      <c r="U557" s="2851" t="s">
        <v>786</v>
      </c>
      <c r="V557" s="2851"/>
      <c r="W557" s="2851"/>
      <c r="X557" s="2851"/>
      <c r="Y557" s="2851"/>
      <c r="Z557" s="2851"/>
      <c r="AA557" s="2852" t="s">
        <v>786</v>
      </c>
      <c r="AB557" s="2852"/>
      <c r="AC557" s="2852"/>
      <c r="AD557" s="2852"/>
      <c r="AE557" s="2852"/>
      <c r="AF557" s="2852"/>
    </row>
    <row r="558" spans="1:32" s="2540" customFormat="1" ht="14.25" thickTop="1" thickBot="1" x14ac:dyDescent="0.25">
      <c r="A558" s="2850" t="s">
        <v>888</v>
      </c>
      <c r="B558" s="2850"/>
      <c r="C558" s="2850"/>
      <c r="D558" s="2850"/>
      <c r="E558" s="2850"/>
      <c r="F558" s="2850"/>
      <c r="G558" s="2850"/>
      <c r="H558" s="2850"/>
      <c r="I558" s="2850"/>
      <c r="J558" s="2850"/>
      <c r="K558" s="2851" t="s">
        <v>889</v>
      </c>
      <c r="L558" s="2851"/>
      <c r="M558" s="2851"/>
      <c r="N558" s="2851"/>
      <c r="O558" s="2851" t="s">
        <v>786</v>
      </c>
      <c r="P558" s="2851"/>
      <c r="Q558" s="2851"/>
      <c r="R558" s="2851"/>
      <c r="S558" s="2851"/>
      <c r="T558" s="2851"/>
      <c r="U558" s="2851" t="s">
        <v>1387</v>
      </c>
      <c r="V558" s="2851"/>
      <c r="W558" s="2851"/>
      <c r="X558" s="2851"/>
      <c r="Y558" s="2851"/>
      <c r="Z558" s="2851"/>
      <c r="AA558" s="2852" t="s">
        <v>786</v>
      </c>
      <c r="AB558" s="2852"/>
      <c r="AC558" s="2852"/>
      <c r="AD558" s="2852"/>
      <c r="AE558" s="2852"/>
      <c r="AF558" s="2852"/>
    </row>
    <row r="559" spans="1:32" s="2540" customFormat="1" ht="14.25" thickTop="1" thickBot="1" x14ac:dyDescent="0.25">
      <c r="A559" s="2850" t="s">
        <v>891</v>
      </c>
      <c r="B559" s="2850"/>
      <c r="C559" s="2850"/>
      <c r="D559" s="2850"/>
      <c r="E559" s="2850"/>
      <c r="F559" s="2850"/>
      <c r="G559" s="2850"/>
      <c r="H559" s="2850"/>
      <c r="I559" s="2850"/>
      <c r="J559" s="2850"/>
      <c r="K559" s="2851" t="s">
        <v>892</v>
      </c>
      <c r="L559" s="2851"/>
      <c r="M559" s="2851"/>
      <c r="N559" s="2851"/>
      <c r="O559" s="2851" t="s">
        <v>786</v>
      </c>
      <c r="P559" s="2851"/>
      <c r="Q559" s="2851"/>
      <c r="R559" s="2851"/>
      <c r="S559" s="2851"/>
      <c r="T559" s="2851"/>
      <c r="U559" s="2851" t="s">
        <v>786</v>
      </c>
      <c r="V559" s="2851"/>
      <c r="W559" s="2851"/>
      <c r="X559" s="2851"/>
      <c r="Y559" s="2851"/>
      <c r="Z559" s="2851"/>
      <c r="AA559" s="2852" t="s">
        <v>786</v>
      </c>
      <c r="AB559" s="2852"/>
      <c r="AC559" s="2852"/>
      <c r="AD559" s="2852"/>
      <c r="AE559" s="2852"/>
      <c r="AF559" s="2852"/>
    </row>
    <row r="560" spans="1:32" s="2540" customFormat="1" ht="14.25" thickTop="1" thickBot="1" x14ac:dyDescent="0.25">
      <c r="A560" s="2850" t="s">
        <v>893</v>
      </c>
      <c r="B560" s="2850"/>
      <c r="C560" s="2850"/>
      <c r="D560" s="2850"/>
      <c r="E560" s="2850"/>
      <c r="F560" s="2850"/>
      <c r="G560" s="2850"/>
      <c r="H560" s="2850"/>
      <c r="I560" s="2850"/>
      <c r="J560" s="2850"/>
      <c r="K560" s="2851" t="s">
        <v>894</v>
      </c>
      <c r="L560" s="2851"/>
      <c r="M560" s="2851"/>
      <c r="N560" s="2851"/>
      <c r="O560" s="2851" t="s">
        <v>786</v>
      </c>
      <c r="P560" s="2851"/>
      <c r="Q560" s="2851"/>
      <c r="R560" s="2851"/>
      <c r="S560" s="2851"/>
      <c r="T560" s="2851"/>
      <c r="U560" s="2851" t="s">
        <v>786</v>
      </c>
      <c r="V560" s="2851"/>
      <c r="W560" s="2851"/>
      <c r="X560" s="2851"/>
      <c r="Y560" s="2851"/>
      <c r="Z560" s="2851"/>
      <c r="AA560" s="2852" t="s">
        <v>786</v>
      </c>
      <c r="AB560" s="2852"/>
      <c r="AC560" s="2852"/>
      <c r="AD560" s="2852"/>
      <c r="AE560" s="2852"/>
      <c r="AF560" s="2852"/>
    </row>
    <row r="561" spans="1:32" s="2540" customFormat="1" ht="14.25" thickTop="1" thickBot="1" x14ac:dyDescent="0.25">
      <c r="A561" s="2850" t="s">
        <v>896</v>
      </c>
      <c r="B561" s="2850"/>
      <c r="C561" s="2850"/>
      <c r="D561" s="2850"/>
      <c r="E561" s="2850"/>
      <c r="F561" s="2850"/>
      <c r="G561" s="2850"/>
      <c r="H561" s="2850"/>
      <c r="I561" s="2850"/>
      <c r="J561" s="2850"/>
      <c r="K561" s="2851" t="s">
        <v>897</v>
      </c>
      <c r="L561" s="2851"/>
      <c r="M561" s="2851"/>
      <c r="N561" s="2851"/>
      <c r="O561" s="2851" t="s">
        <v>786</v>
      </c>
      <c r="P561" s="2851"/>
      <c r="Q561" s="2851"/>
      <c r="R561" s="2851"/>
      <c r="S561" s="2851"/>
      <c r="T561" s="2851"/>
      <c r="U561" s="2851" t="s">
        <v>786</v>
      </c>
      <c r="V561" s="2851"/>
      <c r="W561" s="2851"/>
      <c r="X561" s="2851"/>
      <c r="Y561" s="2851"/>
      <c r="Z561" s="2851"/>
      <c r="AA561" s="2852" t="s">
        <v>786</v>
      </c>
      <c r="AB561" s="2852"/>
      <c r="AC561" s="2852"/>
      <c r="AD561" s="2852"/>
      <c r="AE561" s="2852"/>
      <c r="AF561" s="2852"/>
    </row>
    <row r="562" spans="1:32" s="2540" customFormat="1" ht="14.25" thickTop="1" thickBot="1" x14ac:dyDescent="0.25">
      <c r="A562" s="2850" t="s">
        <v>898</v>
      </c>
      <c r="B562" s="2850"/>
      <c r="C562" s="2850"/>
      <c r="D562" s="2850"/>
      <c r="E562" s="2850"/>
      <c r="F562" s="2850"/>
      <c r="G562" s="2850"/>
      <c r="H562" s="2850"/>
      <c r="I562" s="2850"/>
      <c r="J562" s="2850"/>
      <c r="K562" s="2851" t="s">
        <v>899</v>
      </c>
      <c r="L562" s="2851"/>
      <c r="M562" s="2851"/>
      <c r="N562" s="2851"/>
      <c r="O562" s="2851" t="s">
        <v>786</v>
      </c>
      <c r="P562" s="2851"/>
      <c r="Q562" s="2851"/>
      <c r="R562" s="2851"/>
      <c r="S562" s="2851"/>
      <c r="T562" s="2851"/>
      <c r="U562" s="2851" t="s">
        <v>786</v>
      </c>
      <c r="V562" s="2851"/>
      <c r="W562" s="2851"/>
      <c r="X562" s="2851"/>
      <c r="Y562" s="2851"/>
      <c r="Z562" s="2851"/>
      <c r="AA562" s="2852" t="s">
        <v>786</v>
      </c>
      <c r="AB562" s="2852"/>
      <c r="AC562" s="2852"/>
      <c r="AD562" s="2852"/>
      <c r="AE562" s="2852"/>
      <c r="AF562" s="2852"/>
    </row>
    <row r="563" spans="1:32" s="2540" customFormat="1" ht="14.25" thickTop="1" thickBot="1" x14ac:dyDescent="0.25">
      <c r="A563" s="2850" t="s">
        <v>900</v>
      </c>
      <c r="B563" s="2850"/>
      <c r="C563" s="2850"/>
      <c r="D563" s="2850"/>
      <c r="E563" s="2850"/>
      <c r="F563" s="2850"/>
      <c r="G563" s="2850"/>
      <c r="H563" s="2850"/>
      <c r="I563" s="2850"/>
      <c r="J563" s="2850"/>
      <c r="K563" s="2851" t="s">
        <v>901</v>
      </c>
      <c r="L563" s="2851"/>
      <c r="M563" s="2851"/>
      <c r="N563" s="2851"/>
      <c r="O563" s="2851" t="s">
        <v>786</v>
      </c>
      <c r="P563" s="2851"/>
      <c r="Q563" s="2851"/>
      <c r="R563" s="2851"/>
      <c r="S563" s="2851"/>
      <c r="T563" s="2851"/>
      <c r="U563" s="2851" t="s">
        <v>786</v>
      </c>
      <c r="V563" s="2851"/>
      <c r="W563" s="2851"/>
      <c r="X563" s="2851"/>
      <c r="Y563" s="2851"/>
      <c r="Z563" s="2851"/>
      <c r="AA563" s="2852" t="s">
        <v>786</v>
      </c>
      <c r="AB563" s="2852"/>
      <c r="AC563" s="2852"/>
      <c r="AD563" s="2852"/>
      <c r="AE563" s="2852"/>
      <c r="AF563" s="2852"/>
    </row>
    <row r="564" spans="1:32" s="2540" customFormat="1" ht="14.25" thickTop="1" thickBot="1" x14ac:dyDescent="0.25">
      <c r="A564" s="2850" t="s">
        <v>902</v>
      </c>
      <c r="B564" s="2850"/>
      <c r="C564" s="2850"/>
      <c r="D564" s="2850"/>
      <c r="E564" s="2850"/>
      <c r="F564" s="2850"/>
      <c r="G564" s="2850"/>
      <c r="H564" s="2850"/>
      <c r="I564" s="2850"/>
      <c r="J564" s="2850"/>
      <c r="K564" s="2851" t="s">
        <v>903</v>
      </c>
      <c r="L564" s="2851"/>
      <c r="M564" s="2851"/>
      <c r="N564" s="2851"/>
      <c r="O564" s="2851" t="s">
        <v>786</v>
      </c>
      <c r="P564" s="2851"/>
      <c r="Q564" s="2851"/>
      <c r="R564" s="2851"/>
      <c r="S564" s="2851"/>
      <c r="T564" s="2851"/>
      <c r="U564" s="2851" t="s">
        <v>786</v>
      </c>
      <c r="V564" s="2851"/>
      <c r="W564" s="2851"/>
      <c r="X564" s="2851"/>
      <c r="Y564" s="2851"/>
      <c r="Z564" s="2851"/>
      <c r="AA564" s="2852" t="s">
        <v>786</v>
      </c>
      <c r="AB564" s="2852"/>
      <c r="AC564" s="2852"/>
      <c r="AD564" s="2852"/>
      <c r="AE564" s="2852"/>
      <c r="AF564" s="2852"/>
    </row>
    <row r="565" spans="1:32" s="2540" customFormat="1" ht="14.25" thickTop="1" thickBot="1" x14ac:dyDescent="0.25">
      <c r="A565" s="2850" t="s">
        <v>905</v>
      </c>
      <c r="B565" s="2850"/>
      <c r="C565" s="2850"/>
      <c r="D565" s="2850"/>
      <c r="E565" s="2850"/>
      <c r="F565" s="2850"/>
      <c r="G565" s="2850"/>
      <c r="H565" s="2850"/>
      <c r="I565" s="2850"/>
      <c r="J565" s="2850"/>
      <c r="K565" s="2851" t="s">
        <v>906</v>
      </c>
      <c r="L565" s="2851"/>
      <c r="M565" s="2851"/>
      <c r="N565" s="2851"/>
      <c r="O565" s="2851" t="s">
        <v>786</v>
      </c>
      <c r="P565" s="2851"/>
      <c r="Q565" s="2851"/>
      <c r="R565" s="2851"/>
      <c r="S565" s="2851"/>
      <c r="T565" s="2851"/>
      <c r="U565" s="2851" t="s">
        <v>786</v>
      </c>
      <c r="V565" s="2851"/>
      <c r="W565" s="2851"/>
      <c r="X565" s="2851"/>
      <c r="Y565" s="2851"/>
      <c r="Z565" s="2851"/>
      <c r="AA565" s="2852" t="s">
        <v>786</v>
      </c>
      <c r="AB565" s="2852"/>
      <c r="AC565" s="2852"/>
      <c r="AD565" s="2852"/>
      <c r="AE565" s="2852"/>
      <c r="AF565" s="2852"/>
    </row>
    <row r="566" spans="1:32" s="2540" customFormat="1" ht="14.25" thickTop="1" thickBot="1" x14ac:dyDescent="0.25">
      <c r="A566" s="2850" t="s">
        <v>907</v>
      </c>
      <c r="B566" s="2850"/>
      <c r="C566" s="2850"/>
      <c r="D566" s="2850"/>
      <c r="E566" s="2850"/>
      <c r="F566" s="2850"/>
      <c r="G566" s="2850"/>
      <c r="H566" s="2850"/>
      <c r="I566" s="2850"/>
      <c r="J566" s="2850"/>
      <c r="K566" s="2851" t="s">
        <v>908</v>
      </c>
      <c r="L566" s="2851"/>
      <c r="M566" s="2851"/>
      <c r="N566" s="2851"/>
      <c r="O566" s="2851" t="s">
        <v>786</v>
      </c>
      <c r="P566" s="2851"/>
      <c r="Q566" s="2851"/>
      <c r="R566" s="2851"/>
      <c r="S566" s="2851"/>
      <c r="T566" s="2851"/>
      <c r="U566" s="2851" t="s">
        <v>1388</v>
      </c>
      <c r="V566" s="2851"/>
      <c r="W566" s="2851"/>
      <c r="X566" s="2851"/>
      <c r="Y566" s="2851"/>
      <c r="Z566" s="2851"/>
      <c r="AA566" s="2852" t="s">
        <v>786</v>
      </c>
      <c r="AB566" s="2852"/>
      <c r="AC566" s="2852"/>
      <c r="AD566" s="2852"/>
      <c r="AE566" s="2852"/>
      <c r="AF566" s="2852"/>
    </row>
    <row r="567" spans="1:32" s="2540" customFormat="1" ht="14.25" thickTop="1" thickBot="1" x14ac:dyDescent="0.25">
      <c r="A567" s="2850" t="s">
        <v>303</v>
      </c>
      <c r="B567" s="2850"/>
      <c r="C567" s="2850"/>
      <c r="D567" s="2850"/>
      <c r="E567" s="2850"/>
      <c r="F567" s="2850"/>
      <c r="G567" s="2850"/>
      <c r="H567" s="2850"/>
      <c r="I567" s="2850"/>
      <c r="J567" s="2850"/>
      <c r="K567" s="2851" t="s">
        <v>303</v>
      </c>
      <c r="L567" s="2851"/>
      <c r="M567" s="2851"/>
      <c r="N567" s="2851"/>
      <c r="O567" s="2851" t="s">
        <v>303</v>
      </c>
      <c r="P567" s="2851"/>
      <c r="Q567" s="2851"/>
      <c r="R567" s="2851"/>
      <c r="S567" s="2851"/>
      <c r="T567" s="2851"/>
      <c r="U567" s="2851" t="s">
        <v>303</v>
      </c>
      <c r="V567" s="2851"/>
      <c r="W567" s="2851"/>
      <c r="X567" s="2851"/>
      <c r="Y567" s="2851"/>
      <c r="Z567" s="2851"/>
      <c r="AA567" s="2852" t="s">
        <v>303</v>
      </c>
      <c r="AB567" s="2852"/>
      <c r="AC567" s="2852"/>
      <c r="AD567" s="2852"/>
      <c r="AE567" s="2852"/>
      <c r="AF567" s="2852"/>
    </row>
    <row r="568" spans="1:32" s="2540" customFormat="1" ht="14.25" thickTop="1" thickBot="1" x14ac:dyDescent="0.25">
      <c r="A568" s="2850" t="s">
        <v>910</v>
      </c>
      <c r="B568" s="2850"/>
      <c r="C568" s="2850"/>
      <c r="D568" s="2850"/>
      <c r="E568" s="2850"/>
      <c r="F568" s="2850"/>
      <c r="G568" s="2850"/>
      <c r="H568" s="2850"/>
      <c r="I568" s="2850"/>
      <c r="J568" s="2850"/>
      <c r="K568" s="2851" t="s">
        <v>303</v>
      </c>
      <c r="L568" s="2851"/>
      <c r="M568" s="2851"/>
      <c r="N568" s="2851"/>
      <c r="O568" s="2851" t="s">
        <v>303</v>
      </c>
      <c r="P568" s="2851"/>
      <c r="Q568" s="2851"/>
      <c r="R568" s="2851"/>
      <c r="S568" s="2851"/>
      <c r="T568" s="2851"/>
      <c r="U568" s="2851" t="s">
        <v>303</v>
      </c>
      <c r="V568" s="2851"/>
      <c r="W568" s="2851"/>
      <c r="X568" s="2851"/>
      <c r="Y568" s="2851"/>
      <c r="Z568" s="2851"/>
      <c r="AA568" s="2852" t="s">
        <v>303</v>
      </c>
      <c r="AB568" s="2852"/>
      <c r="AC568" s="2852"/>
      <c r="AD568" s="2852"/>
      <c r="AE568" s="2852"/>
      <c r="AF568" s="2852"/>
    </row>
    <row r="569" spans="1:32" s="2540" customFormat="1" ht="14.25" thickTop="1" thickBot="1" x14ac:dyDescent="0.25">
      <c r="A569" s="2850" t="s">
        <v>911</v>
      </c>
      <c r="B569" s="2850"/>
      <c r="C569" s="2850"/>
      <c r="D569" s="2850"/>
      <c r="E569" s="2850"/>
      <c r="F569" s="2850"/>
      <c r="G569" s="2850"/>
      <c r="H569" s="2850"/>
      <c r="I569" s="2850"/>
      <c r="J569" s="2850"/>
      <c r="K569" s="2851" t="s">
        <v>912</v>
      </c>
      <c r="L569" s="2851"/>
      <c r="M569" s="2851"/>
      <c r="N569" s="2851"/>
      <c r="O569" s="2851" t="s">
        <v>786</v>
      </c>
      <c r="P569" s="2851"/>
      <c r="Q569" s="2851"/>
      <c r="R569" s="2851"/>
      <c r="S569" s="2851"/>
      <c r="T569" s="2851"/>
      <c r="U569" s="2851" t="s">
        <v>1389</v>
      </c>
      <c r="V569" s="2851"/>
      <c r="W569" s="2851"/>
      <c r="X569" s="2851"/>
      <c r="Y569" s="2851"/>
      <c r="Z569" s="2851"/>
      <c r="AA569" s="2852" t="s">
        <v>786</v>
      </c>
      <c r="AB569" s="2852"/>
      <c r="AC569" s="2852"/>
      <c r="AD569" s="2852"/>
      <c r="AE569" s="2852"/>
      <c r="AF569" s="2852"/>
    </row>
    <row r="570" spans="1:32" s="2540" customFormat="1" ht="14.25" thickTop="1" thickBot="1" x14ac:dyDescent="0.25">
      <c r="A570" s="2850" t="s">
        <v>914</v>
      </c>
      <c r="B570" s="2850"/>
      <c r="C570" s="2850"/>
      <c r="D570" s="2850"/>
      <c r="E570" s="2850"/>
      <c r="F570" s="2850"/>
      <c r="G570" s="2850"/>
      <c r="H570" s="2850"/>
      <c r="I570" s="2850"/>
      <c r="J570" s="2850"/>
      <c r="K570" s="2851" t="s">
        <v>915</v>
      </c>
      <c r="L570" s="2851"/>
      <c r="M570" s="2851"/>
      <c r="N570" s="2851"/>
      <c r="O570" s="2851" t="s">
        <v>786</v>
      </c>
      <c r="P570" s="2851"/>
      <c r="Q570" s="2851"/>
      <c r="R570" s="2851"/>
      <c r="S570" s="2851"/>
      <c r="T570" s="2851"/>
      <c r="U570" s="2851" t="s">
        <v>786</v>
      </c>
      <c r="V570" s="2851"/>
      <c r="W570" s="2851"/>
      <c r="X570" s="2851"/>
      <c r="Y570" s="2851"/>
      <c r="Z570" s="2851"/>
      <c r="AA570" s="2852" t="s">
        <v>786</v>
      </c>
      <c r="AB570" s="2852"/>
      <c r="AC570" s="2852"/>
      <c r="AD570" s="2852"/>
      <c r="AE570" s="2852"/>
      <c r="AF570" s="2852"/>
    </row>
    <row r="571" spans="1:32" s="2540" customFormat="1" ht="14.25" thickTop="1" thickBot="1" x14ac:dyDescent="0.25">
      <c r="A571" s="2850" t="s">
        <v>918</v>
      </c>
      <c r="B571" s="2850"/>
      <c r="C571" s="2850"/>
      <c r="D571" s="2850"/>
      <c r="E571" s="2850"/>
      <c r="F571" s="2850"/>
      <c r="G571" s="2850"/>
      <c r="H571" s="2850"/>
      <c r="I571" s="2850"/>
      <c r="J571" s="2850"/>
      <c r="K571" s="2851" t="s">
        <v>919</v>
      </c>
      <c r="L571" s="2851"/>
      <c r="M571" s="2851"/>
      <c r="N571" s="2851"/>
      <c r="O571" s="2851" t="s">
        <v>786</v>
      </c>
      <c r="P571" s="2851"/>
      <c r="Q571" s="2851"/>
      <c r="R571" s="2851"/>
      <c r="S571" s="2851"/>
      <c r="T571" s="2851"/>
      <c r="U571" s="2851" t="s">
        <v>786</v>
      </c>
      <c r="V571" s="2851"/>
      <c r="W571" s="2851"/>
      <c r="X571" s="2851"/>
      <c r="Y571" s="2851"/>
      <c r="Z571" s="2851"/>
      <c r="AA571" s="2852" t="s">
        <v>786</v>
      </c>
      <c r="AB571" s="2852"/>
      <c r="AC571" s="2852"/>
      <c r="AD571" s="2852"/>
      <c r="AE571" s="2852"/>
      <c r="AF571" s="2852"/>
    </row>
    <row r="572" spans="1:32" s="2540" customFormat="1" ht="14.25" thickTop="1" thickBot="1" x14ac:dyDescent="0.25">
      <c r="A572" s="2850" t="s">
        <v>920</v>
      </c>
      <c r="B572" s="2850"/>
      <c r="C572" s="2850"/>
      <c r="D572" s="2850"/>
      <c r="E572" s="2850"/>
      <c r="F572" s="2850"/>
      <c r="G572" s="2850"/>
      <c r="H572" s="2850"/>
      <c r="I572" s="2850"/>
      <c r="J572" s="2850"/>
      <c r="K572" s="2851" t="s">
        <v>921</v>
      </c>
      <c r="L572" s="2851"/>
      <c r="M572" s="2851"/>
      <c r="N572" s="2851"/>
      <c r="O572" s="2851" t="s">
        <v>786</v>
      </c>
      <c r="P572" s="2851"/>
      <c r="Q572" s="2851"/>
      <c r="R572" s="2851"/>
      <c r="S572" s="2851"/>
      <c r="T572" s="2851"/>
      <c r="U572" s="2851" t="s">
        <v>786</v>
      </c>
      <c r="V572" s="2851"/>
      <c r="W572" s="2851"/>
      <c r="X572" s="2851"/>
      <c r="Y572" s="2851"/>
      <c r="Z572" s="2851"/>
      <c r="AA572" s="2852" t="s">
        <v>786</v>
      </c>
      <c r="AB572" s="2852"/>
      <c r="AC572" s="2852"/>
      <c r="AD572" s="2852"/>
      <c r="AE572" s="2852"/>
      <c r="AF572" s="2852"/>
    </row>
    <row r="573" spans="1:32" s="2540" customFormat="1" ht="14.25" thickTop="1" thickBot="1" x14ac:dyDescent="0.25">
      <c r="A573" s="2850" t="s">
        <v>922</v>
      </c>
      <c r="B573" s="2850"/>
      <c r="C573" s="2850"/>
      <c r="D573" s="2850"/>
      <c r="E573" s="2850"/>
      <c r="F573" s="2850"/>
      <c r="G573" s="2850"/>
      <c r="H573" s="2850"/>
      <c r="I573" s="2850"/>
      <c r="J573" s="2850"/>
      <c r="K573" s="2851" t="s">
        <v>923</v>
      </c>
      <c r="L573" s="2851"/>
      <c r="M573" s="2851"/>
      <c r="N573" s="2851"/>
      <c r="O573" s="2851" t="s">
        <v>786</v>
      </c>
      <c r="P573" s="2851"/>
      <c r="Q573" s="2851"/>
      <c r="R573" s="2851"/>
      <c r="S573" s="2851"/>
      <c r="T573" s="2851"/>
      <c r="U573" s="2851" t="s">
        <v>786</v>
      </c>
      <c r="V573" s="2851"/>
      <c r="W573" s="2851"/>
      <c r="X573" s="2851"/>
      <c r="Y573" s="2851"/>
      <c r="Z573" s="2851"/>
      <c r="AA573" s="2852" t="s">
        <v>786</v>
      </c>
      <c r="AB573" s="2852"/>
      <c r="AC573" s="2852"/>
      <c r="AD573" s="2852"/>
      <c r="AE573" s="2852"/>
      <c r="AF573" s="2852"/>
    </row>
    <row r="574" spans="1:32" s="2540" customFormat="1" ht="14.25" thickTop="1" thickBot="1" x14ac:dyDescent="0.25">
      <c r="A574" s="2850" t="s">
        <v>925</v>
      </c>
      <c r="B574" s="2850"/>
      <c r="C574" s="2850"/>
      <c r="D574" s="2850"/>
      <c r="E574" s="2850"/>
      <c r="F574" s="2850"/>
      <c r="G574" s="2850"/>
      <c r="H574" s="2850"/>
      <c r="I574" s="2850"/>
      <c r="J574" s="2850"/>
      <c r="K574" s="2851" t="s">
        <v>926</v>
      </c>
      <c r="L574" s="2851"/>
      <c r="M574" s="2851"/>
      <c r="N574" s="2851"/>
      <c r="O574" s="2851" t="s">
        <v>786</v>
      </c>
      <c r="P574" s="2851"/>
      <c r="Q574" s="2851"/>
      <c r="R574" s="2851"/>
      <c r="S574" s="2851"/>
      <c r="T574" s="2851"/>
      <c r="U574" s="2851" t="s">
        <v>786</v>
      </c>
      <c r="V574" s="2851"/>
      <c r="W574" s="2851"/>
      <c r="X574" s="2851"/>
      <c r="Y574" s="2851"/>
      <c r="Z574" s="2851"/>
      <c r="AA574" s="2852" t="s">
        <v>786</v>
      </c>
      <c r="AB574" s="2852"/>
      <c r="AC574" s="2852"/>
      <c r="AD574" s="2852"/>
      <c r="AE574" s="2852"/>
      <c r="AF574" s="2852"/>
    </row>
    <row r="575" spans="1:32" s="2540" customFormat="1" ht="14.25" thickTop="1" thickBot="1" x14ac:dyDescent="0.25">
      <c r="A575" s="2850" t="s">
        <v>927</v>
      </c>
      <c r="B575" s="2850"/>
      <c r="C575" s="2850"/>
      <c r="D575" s="2850"/>
      <c r="E575" s="2850"/>
      <c r="F575" s="2850"/>
      <c r="G575" s="2850"/>
      <c r="H575" s="2850"/>
      <c r="I575" s="2850"/>
      <c r="J575" s="2850"/>
      <c r="K575" s="2851" t="s">
        <v>928</v>
      </c>
      <c r="L575" s="2851"/>
      <c r="M575" s="2851"/>
      <c r="N575" s="2851"/>
      <c r="O575" s="2851" t="s">
        <v>786</v>
      </c>
      <c r="P575" s="2851"/>
      <c r="Q575" s="2851"/>
      <c r="R575" s="2851"/>
      <c r="S575" s="2851"/>
      <c r="T575" s="2851"/>
      <c r="U575" s="2851" t="s">
        <v>1389</v>
      </c>
      <c r="V575" s="2851"/>
      <c r="W575" s="2851"/>
      <c r="X575" s="2851"/>
      <c r="Y575" s="2851"/>
      <c r="Z575" s="2851"/>
      <c r="AA575" s="2852" t="s">
        <v>786</v>
      </c>
      <c r="AB575" s="2852"/>
      <c r="AC575" s="2852"/>
      <c r="AD575" s="2852"/>
      <c r="AE575" s="2852"/>
      <c r="AF575" s="2852"/>
    </row>
    <row r="576" spans="1:32" s="2540" customFormat="1" ht="14.25" thickTop="1" thickBot="1" x14ac:dyDescent="0.25">
      <c r="A576" s="2850" t="s">
        <v>930</v>
      </c>
      <c r="B576" s="2850"/>
      <c r="C576" s="2850"/>
      <c r="D576" s="2850"/>
      <c r="E576" s="2850"/>
      <c r="F576" s="2850"/>
      <c r="G576" s="2850"/>
      <c r="H576" s="2850"/>
      <c r="I576" s="2850"/>
      <c r="J576" s="2850"/>
      <c r="K576" s="2851" t="s">
        <v>931</v>
      </c>
      <c r="L576" s="2851"/>
      <c r="M576" s="2851"/>
      <c r="N576" s="2851"/>
      <c r="O576" s="2851" t="s">
        <v>786</v>
      </c>
      <c r="P576" s="2851"/>
      <c r="Q576" s="2851"/>
      <c r="R576" s="2851"/>
      <c r="S576" s="2851"/>
      <c r="T576" s="2851"/>
      <c r="U576" s="2851" t="s">
        <v>1390</v>
      </c>
      <c r="V576" s="2851"/>
      <c r="W576" s="2851"/>
      <c r="X576" s="2851"/>
      <c r="Y576" s="2851"/>
      <c r="Z576" s="2851"/>
      <c r="AA576" s="2852" t="s">
        <v>786</v>
      </c>
      <c r="AB576" s="2852"/>
      <c r="AC576" s="2852"/>
      <c r="AD576" s="2852"/>
      <c r="AE576" s="2852"/>
      <c r="AF576" s="2852"/>
    </row>
    <row r="577" spans="1:32" s="2540" customFormat="1" ht="14.25" thickTop="1" thickBot="1" x14ac:dyDescent="0.25">
      <c r="A577" s="2850" t="s">
        <v>933</v>
      </c>
      <c r="B577" s="2850"/>
      <c r="C577" s="2850"/>
      <c r="D577" s="2850"/>
      <c r="E577" s="2850"/>
      <c r="F577" s="2850"/>
      <c r="G577" s="2850"/>
      <c r="H577" s="2850"/>
      <c r="I577" s="2850"/>
      <c r="J577" s="2850"/>
      <c r="K577" s="2851" t="s">
        <v>934</v>
      </c>
      <c r="L577" s="2851"/>
      <c r="M577" s="2851"/>
      <c r="N577" s="2851"/>
      <c r="O577" s="2851" t="s">
        <v>786</v>
      </c>
      <c r="P577" s="2851"/>
      <c r="Q577" s="2851"/>
      <c r="R577" s="2851"/>
      <c r="S577" s="2851"/>
      <c r="T577" s="2851"/>
      <c r="U577" s="2851" t="s">
        <v>1390</v>
      </c>
      <c r="V577" s="2851"/>
      <c r="W577" s="2851"/>
      <c r="X577" s="2851"/>
      <c r="Y577" s="2851"/>
      <c r="Z577" s="2851"/>
      <c r="AA577" s="2852" t="s">
        <v>786</v>
      </c>
      <c r="AB577" s="2852"/>
      <c r="AC577" s="2852"/>
      <c r="AD577" s="2852"/>
      <c r="AE577" s="2852"/>
      <c r="AF577" s="2852"/>
    </row>
    <row r="578" spans="1:32" s="2540" customFormat="1" ht="14.25" thickTop="1" thickBot="1" x14ac:dyDescent="0.25">
      <c r="A578" s="2850" t="s">
        <v>936</v>
      </c>
      <c r="B578" s="2850"/>
      <c r="C578" s="2850"/>
      <c r="D578" s="2850"/>
      <c r="E578" s="2850"/>
      <c r="F578" s="2850"/>
      <c r="G578" s="2850"/>
      <c r="H578" s="2850"/>
      <c r="I578" s="2850"/>
      <c r="J578" s="2850"/>
      <c r="K578" s="2851" t="s">
        <v>937</v>
      </c>
      <c r="L578" s="2851"/>
      <c r="M578" s="2851"/>
      <c r="N578" s="2851"/>
      <c r="O578" s="2851" t="s">
        <v>786</v>
      </c>
      <c r="P578" s="2851"/>
      <c r="Q578" s="2851"/>
      <c r="R578" s="2851"/>
      <c r="S578" s="2851"/>
      <c r="T578" s="2851"/>
      <c r="U578" s="2851" t="s">
        <v>786</v>
      </c>
      <c r="V578" s="2851"/>
      <c r="W578" s="2851"/>
      <c r="X578" s="2851"/>
      <c r="Y578" s="2851"/>
      <c r="Z578" s="2851"/>
      <c r="AA578" s="2852" t="s">
        <v>786</v>
      </c>
      <c r="AB578" s="2852"/>
      <c r="AC578" s="2852"/>
      <c r="AD578" s="2852"/>
      <c r="AE578" s="2852"/>
      <c r="AF578" s="2852"/>
    </row>
    <row r="579" spans="1:32" s="2540" customFormat="1" ht="14.25" thickTop="1" thickBot="1" x14ac:dyDescent="0.25">
      <c r="A579" s="2850" t="s">
        <v>939</v>
      </c>
      <c r="B579" s="2850"/>
      <c r="C579" s="2850"/>
      <c r="D579" s="2850"/>
      <c r="E579" s="2850"/>
      <c r="F579" s="2850"/>
      <c r="G579" s="2850"/>
      <c r="H579" s="2850"/>
      <c r="I579" s="2850"/>
      <c r="J579" s="2850"/>
      <c r="K579" s="2851" t="s">
        <v>940</v>
      </c>
      <c r="L579" s="2851"/>
      <c r="M579" s="2851"/>
      <c r="N579" s="2851"/>
      <c r="O579" s="2851" t="s">
        <v>786</v>
      </c>
      <c r="P579" s="2851"/>
      <c r="Q579" s="2851"/>
      <c r="R579" s="2851"/>
      <c r="S579" s="2851"/>
      <c r="T579" s="2851"/>
      <c r="U579" s="2851" t="s">
        <v>786</v>
      </c>
      <c r="V579" s="2851"/>
      <c r="W579" s="2851"/>
      <c r="X579" s="2851"/>
      <c r="Y579" s="2851"/>
      <c r="Z579" s="2851"/>
      <c r="AA579" s="2852" t="s">
        <v>786</v>
      </c>
      <c r="AB579" s="2852"/>
      <c r="AC579" s="2852"/>
      <c r="AD579" s="2852"/>
      <c r="AE579" s="2852"/>
      <c r="AF579" s="2852"/>
    </row>
    <row r="580" spans="1:32" s="2540" customFormat="1" ht="14.25" thickTop="1" thickBot="1" x14ac:dyDescent="0.25">
      <c r="A580" s="2850" t="s">
        <v>942</v>
      </c>
      <c r="B580" s="2850"/>
      <c r="C580" s="2850"/>
      <c r="D580" s="2850"/>
      <c r="E580" s="2850"/>
      <c r="F580" s="2850"/>
      <c r="G580" s="2850"/>
      <c r="H580" s="2850"/>
      <c r="I580" s="2850"/>
      <c r="J580" s="2850"/>
      <c r="K580" s="2851" t="s">
        <v>943</v>
      </c>
      <c r="L580" s="2851"/>
      <c r="M580" s="2851"/>
      <c r="N580" s="2851"/>
      <c r="O580" s="2851" t="s">
        <v>786</v>
      </c>
      <c r="P580" s="2851"/>
      <c r="Q580" s="2851"/>
      <c r="R580" s="2851"/>
      <c r="S580" s="2851"/>
      <c r="T580" s="2851"/>
      <c r="U580" s="2851" t="s">
        <v>786</v>
      </c>
      <c r="V580" s="2851"/>
      <c r="W580" s="2851"/>
      <c r="X580" s="2851"/>
      <c r="Y580" s="2851"/>
      <c r="Z580" s="2851"/>
      <c r="AA580" s="2852" t="s">
        <v>786</v>
      </c>
      <c r="AB580" s="2852"/>
      <c r="AC580" s="2852"/>
      <c r="AD580" s="2852"/>
      <c r="AE580" s="2852"/>
      <c r="AF580" s="2852"/>
    </row>
    <row r="581" spans="1:32" s="2540" customFormat="1" ht="14.25" thickTop="1" thickBot="1" x14ac:dyDescent="0.25">
      <c r="A581" s="2850" t="s">
        <v>944</v>
      </c>
      <c r="B581" s="2850"/>
      <c r="C581" s="2850"/>
      <c r="D581" s="2850"/>
      <c r="E581" s="2850"/>
      <c r="F581" s="2850"/>
      <c r="G581" s="2850"/>
      <c r="H581" s="2850"/>
      <c r="I581" s="2850"/>
      <c r="J581" s="2850"/>
      <c r="K581" s="2851" t="s">
        <v>945</v>
      </c>
      <c r="L581" s="2851"/>
      <c r="M581" s="2851"/>
      <c r="N581" s="2851"/>
      <c r="O581" s="2851" t="s">
        <v>786</v>
      </c>
      <c r="P581" s="2851"/>
      <c r="Q581" s="2851"/>
      <c r="R581" s="2851"/>
      <c r="S581" s="2851"/>
      <c r="T581" s="2851"/>
      <c r="U581" s="2851" t="s">
        <v>1391</v>
      </c>
      <c r="V581" s="2851"/>
      <c r="W581" s="2851"/>
      <c r="X581" s="2851"/>
      <c r="Y581" s="2851"/>
      <c r="Z581" s="2851"/>
      <c r="AA581" s="2852" t="s">
        <v>786</v>
      </c>
      <c r="AB581" s="2852"/>
      <c r="AC581" s="2852"/>
      <c r="AD581" s="2852"/>
      <c r="AE581" s="2852"/>
      <c r="AF581" s="2852"/>
    </row>
    <row r="582" spans="1:32" s="2540" customFormat="1" ht="14.25" thickTop="1" thickBot="1" x14ac:dyDescent="0.25">
      <c r="A582" s="2850" t="s">
        <v>947</v>
      </c>
      <c r="B582" s="2850"/>
      <c r="C582" s="2850"/>
      <c r="D582" s="2850"/>
      <c r="E582" s="2850"/>
      <c r="F582" s="2850"/>
      <c r="G582" s="2850"/>
      <c r="H582" s="2850"/>
      <c r="I582" s="2850"/>
      <c r="J582" s="2850"/>
      <c r="K582" s="2851" t="s">
        <v>948</v>
      </c>
      <c r="L582" s="2851"/>
      <c r="M582" s="2851"/>
      <c r="N582" s="2851"/>
      <c r="O582" s="2851" t="s">
        <v>786</v>
      </c>
      <c r="P582" s="2851"/>
      <c r="Q582" s="2851"/>
      <c r="R582" s="2851"/>
      <c r="S582" s="2851"/>
      <c r="T582" s="2851"/>
      <c r="U582" s="2851" t="s">
        <v>1388</v>
      </c>
      <c r="V582" s="2851"/>
      <c r="W582" s="2851"/>
      <c r="X582" s="2851"/>
      <c r="Y582" s="2851"/>
      <c r="Z582" s="2851"/>
      <c r="AA582" s="2852" t="s">
        <v>786</v>
      </c>
      <c r="AB582" s="2852"/>
      <c r="AC582" s="2852"/>
      <c r="AD582" s="2852"/>
      <c r="AE582" s="2852"/>
      <c r="AF582" s="2852"/>
    </row>
    <row r="583" spans="1:32" s="2540" customFormat="1" ht="14.25" thickTop="1" thickBot="1" x14ac:dyDescent="0.25">
      <c r="A583" s="2850" t="s">
        <v>303</v>
      </c>
      <c r="B583" s="2850"/>
      <c r="C583" s="2850"/>
      <c r="D583" s="2850"/>
      <c r="E583" s="2850"/>
      <c r="F583" s="2850"/>
      <c r="G583" s="2850"/>
      <c r="H583" s="2850"/>
      <c r="I583" s="2850"/>
      <c r="J583" s="2850"/>
      <c r="K583" s="2851" t="s">
        <v>303</v>
      </c>
      <c r="L583" s="2851"/>
      <c r="M583" s="2851"/>
      <c r="N583" s="2851"/>
      <c r="O583" s="2851" t="s">
        <v>303</v>
      </c>
      <c r="P583" s="2851"/>
      <c r="Q583" s="2851"/>
      <c r="R583" s="2851"/>
      <c r="S583" s="2851"/>
      <c r="T583" s="2851"/>
      <c r="U583" s="2851" t="s">
        <v>303</v>
      </c>
      <c r="V583" s="2851"/>
      <c r="W583" s="2851"/>
      <c r="X583" s="2851"/>
      <c r="Y583" s="2851"/>
      <c r="Z583" s="2851"/>
      <c r="AA583" s="2852" t="s">
        <v>303</v>
      </c>
      <c r="AB583" s="2852"/>
      <c r="AC583" s="2852"/>
      <c r="AD583" s="2852"/>
      <c r="AE583" s="2852"/>
      <c r="AF583" s="2852"/>
    </row>
    <row r="584" spans="1:32" s="2540" customFormat="1" ht="14.25" thickTop="1" thickBot="1" x14ac:dyDescent="0.25">
      <c r="A584" s="2850" t="s">
        <v>949</v>
      </c>
      <c r="B584" s="2850"/>
      <c r="C584" s="2850"/>
      <c r="D584" s="2850"/>
      <c r="E584" s="2850"/>
      <c r="F584" s="2850"/>
      <c r="G584" s="2850"/>
      <c r="H584" s="2850"/>
      <c r="I584" s="2850"/>
      <c r="J584" s="2850"/>
      <c r="K584" s="2851" t="s">
        <v>950</v>
      </c>
      <c r="L584" s="2851"/>
      <c r="M584" s="2851"/>
      <c r="N584" s="2851"/>
      <c r="O584" s="2851" t="s">
        <v>303</v>
      </c>
      <c r="P584" s="2851"/>
      <c r="Q584" s="2851"/>
      <c r="R584" s="2851"/>
      <c r="S584" s="2851"/>
      <c r="T584" s="2851"/>
      <c r="U584" s="2851" t="s">
        <v>303</v>
      </c>
      <c r="V584" s="2851"/>
      <c r="W584" s="2851"/>
      <c r="X584" s="2851"/>
      <c r="Y584" s="2851"/>
      <c r="Z584" s="2851"/>
      <c r="AA584" s="2852" t="s">
        <v>303</v>
      </c>
      <c r="AB584" s="2852"/>
      <c r="AC584" s="2852"/>
      <c r="AD584" s="2852"/>
      <c r="AE584" s="2852"/>
      <c r="AF584" s="2852"/>
    </row>
    <row r="585" spans="1:32" s="2540" customFormat="1" ht="14.25" thickTop="1" thickBot="1" x14ac:dyDescent="0.25">
      <c r="A585" s="2850" t="s">
        <v>951</v>
      </c>
      <c r="B585" s="2850"/>
      <c r="C585" s="2850"/>
      <c r="D585" s="2850"/>
      <c r="E585" s="2850"/>
      <c r="F585" s="2850"/>
      <c r="G585" s="2850"/>
      <c r="H585" s="2850"/>
      <c r="I585" s="2850"/>
      <c r="J585" s="2850"/>
      <c r="K585" s="2851" t="s">
        <v>952</v>
      </c>
      <c r="L585" s="2851"/>
      <c r="M585" s="2851"/>
      <c r="N585" s="2851"/>
      <c r="O585" s="2851" t="s">
        <v>786</v>
      </c>
      <c r="P585" s="2851"/>
      <c r="Q585" s="2851"/>
      <c r="R585" s="2851"/>
      <c r="S585" s="2851"/>
      <c r="T585" s="2851"/>
      <c r="U585" s="2851" t="s">
        <v>786</v>
      </c>
      <c r="V585" s="2851"/>
      <c r="W585" s="2851"/>
      <c r="X585" s="2851"/>
      <c r="Y585" s="2851"/>
      <c r="Z585" s="2851"/>
      <c r="AA585" s="2852" t="s">
        <v>786</v>
      </c>
      <c r="AB585" s="2852"/>
      <c r="AC585" s="2852"/>
      <c r="AD585" s="2852"/>
      <c r="AE585" s="2852"/>
      <c r="AF585" s="2852"/>
    </row>
    <row r="586" spans="1:32" s="2540" customFormat="1" ht="14.25" thickTop="1" thickBot="1" x14ac:dyDescent="0.25">
      <c r="A586" s="2850" t="s">
        <v>954</v>
      </c>
      <c r="B586" s="2850"/>
      <c r="C586" s="2850"/>
      <c r="D586" s="2850"/>
      <c r="E586" s="2850"/>
      <c r="F586" s="2850"/>
      <c r="G586" s="2850"/>
      <c r="H586" s="2850"/>
      <c r="I586" s="2850"/>
      <c r="J586" s="2850"/>
      <c r="K586" s="2851" t="s">
        <v>955</v>
      </c>
      <c r="L586" s="2851"/>
      <c r="M586" s="2851"/>
      <c r="N586" s="2851"/>
      <c r="O586" s="2851" t="s">
        <v>786</v>
      </c>
      <c r="P586" s="2851"/>
      <c r="Q586" s="2851"/>
      <c r="R586" s="2851"/>
      <c r="S586" s="2851"/>
      <c r="T586" s="2851"/>
      <c r="U586" s="2851" t="s">
        <v>786</v>
      </c>
      <c r="V586" s="2851"/>
      <c r="W586" s="2851"/>
      <c r="X586" s="2851"/>
      <c r="Y586" s="2851"/>
      <c r="Z586" s="2851"/>
      <c r="AA586" s="2852" t="s">
        <v>786</v>
      </c>
      <c r="AB586" s="2852"/>
      <c r="AC586" s="2852"/>
      <c r="AD586" s="2852"/>
      <c r="AE586" s="2852"/>
      <c r="AF586" s="2852"/>
    </row>
    <row r="587" spans="1:32" s="2540" customFormat="1" ht="14.25" thickTop="1" thickBot="1" x14ac:dyDescent="0.25">
      <c r="A587" s="2850" t="s">
        <v>957</v>
      </c>
      <c r="B587" s="2850"/>
      <c r="C587" s="2850"/>
      <c r="D587" s="2850"/>
      <c r="E587" s="2850"/>
      <c r="F587" s="2850"/>
      <c r="G587" s="2850"/>
      <c r="H587" s="2850"/>
      <c r="I587" s="2850"/>
      <c r="J587" s="2850"/>
      <c r="K587" s="2851" t="s">
        <v>958</v>
      </c>
      <c r="L587" s="2851"/>
      <c r="M587" s="2851"/>
      <c r="N587" s="2851"/>
      <c r="O587" s="2851" t="s">
        <v>786</v>
      </c>
      <c r="P587" s="2851"/>
      <c r="Q587" s="2851"/>
      <c r="R587" s="2851"/>
      <c r="S587" s="2851"/>
      <c r="T587" s="2851"/>
      <c r="U587" s="2851" t="s">
        <v>786</v>
      </c>
      <c r="V587" s="2851"/>
      <c r="W587" s="2851"/>
      <c r="X587" s="2851"/>
      <c r="Y587" s="2851"/>
      <c r="Z587" s="2851"/>
      <c r="AA587" s="2852" t="s">
        <v>786</v>
      </c>
      <c r="AB587" s="2852"/>
      <c r="AC587" s="2852"/>
      <c r="AD587" s="2852"/>
      <c r="AE587" s="2852"/>
      <c r="AF587" s="2852"/>
    </row>
    <row r="588" spans="1:32" s="2540" customFormat="1" ht="18.75" customHeight="1" thickTop="1" thickBot="1" x14ac:dyDescent="0.25">
      <c r="A588" s="2850" t="s">
        <v>959</v>
      </c>
      <c r="B588" s="2850"/>
      <c r="C588" s="2850"/>
      <c r="D588" s="2850"/>
      <c r="E588" s="2850"/>
      <c r="F588" s="2850"/>
      <c r="G588" s="2850"/>
      <c r="H588" s="2850"/>
      <c r="I588" s="2850"/>
      <c r="J588" s="2850"/>
      <c r="K588" s="2851" t="s">
        <v>960</v>
      </c>
      <c r="L588" s="2851"/>
      <c r="M588" s="2851"/>
      <c r="N588" s="2851"/>
      <c r="O588" s="2851" t="s">
        <v>786</v>
      </c>
      <c r="P588" s="2851"/>
      <c r="Q588" s="2851"/>
      <c r="R588" s="2851"/>
      <c r="S588" s="2851"/>
      <c r="T588" s="2851"/>
      <c r="U588" s="2851" t="s">
        <v>786</v>
      </c>
      <c r="V588" s="2851"/>
      <c r="W588" s="2851"/>
      <c r="X588" s="2851"/>
      <c r="Y588" s="2851"/>
      <c r="Z588" s="2851"/>
      <c r="AA588" s="2852" t="s">
        <v>786</v>
      </c>
      <c r="AB588" s="2852"/>
      <c r="AC588" s="2852"/>
      <c r="AD588" s="2852"/>
      <c r="AE588" s="2852"/>
      <c r="AF588" s="2852"/>
    </row>
    <row r="589" spans="1:32" s="2540" customFormat="1" ht="22.5" customHeight="1" thickTop="1" thickBot="1" x14ac:dyDescent="0.25">
      <c r="A589" s="2850" t="s">
        <v>961</v>
      </c>
      <c r="B589" s="2850"/>
      <c r="C589" s="2850"/>
      <c r="D589" s="2850"/>
      <c r="E589" s="2850"/>
      <c r="F589" s="2850"/>
      <c r="G589" s="2850"/>
      <c r="H589" s="2850"/>
      <c r="I589" s="2850"/>
      <c r="J589" s="2850"/>
      <c r="K589" s="2851" t="s">
        <v>962</v>
      </c>
      <c r="L589" s="2851"/>
      <c r="M589" s="2851"/>
      <c r="N589" s="2851"/>
      <c r="O589" s="2851" t="s">
        <v>786</v>
      </c>
      <c r="P589" s="2851"/>
      <c r="Q589" s="2851"/>
      <c r="R589" s="2851"/>
      <c r="S589" s="2851"/>
      <c r="T589" s="2851"/>
      <c r="U589" s="2851" t="s">
        <v>786</v>
      </c>
      <c r="V589" s="2851"/>
      <c r="W589" s="2851"/>
      <c r="X589" s="2851"/>
      <c r="Y589" s="2851"/>
      <c r="Z589" s="2851"/>
      <c r="AA589" s="2852" t="s">
        <v>786</v>
      </c>
      <c r="AB589" s="2852"/>
      <c r="AC589" s="2852"/>
      <c r="AD589" s="2852"/>
      <c r="AE589" s="2852"/>
      <c r="AF589" s="2852"/>
    </row>
    <row r="590" spans="1:32" s="2540" customFormat="1" ht="14.25" thickTop="1" thickBot="1" x14ac:dyDescent="0.25">
      <c r="A590" s="2850" t="s">
        <v>963</v>
      </c>
      <c r="B590" s="2850"/>
      <c r="C590" s="2850"/>
      <c r="D590" s="2850"/>
      <c r="E590" s="2850"/>
      <c r="F590" s="2850"/>
      <c r="G590" s="2850"/>
      <c r="H590" s="2850"/>
      <c r="I590" s="2850"/>
      <c r="J590" s="2850"/>
      <c r="K590" s="2851" t="s">
        <v>964</v>
      </c>
      <c r="L590" s="2851"/>
      <c r="M590" s="2851"/>
      <c r="N590" s="2851"/>
      <c r="O590" s="2851" t="s">
        <v>786</v>
      </c>
      <c r="P590" s="2851"/>
      <c r="Q590" s="2851"/>
      <c r="R590" s="2851"/>
      <c r="S590" s="2851"/>
      <c r="T590" s="2851"/>
      <c r="U590" s="2851" t="s">
        <v>786</v>
      </c>
      <c r="V590" s="2851"/>
      <c r="W590" s="2851"/>
      <c r="X590" s="2851"/>
      <c r="Y590" s="2851"/>
      <c r="Z590" s="2851"/>
      <c r="AA590" s="2852" t="s">
        <v>786</v>
      </c>
      <c r="AB590" s="2852"/>
      <c r="AC590" s="2852"/>
      <c r="AD590" s="2852"/>
      <c r="AE590" s="2852"/>
      <c r="AF590" s="2852"/>
    </row>
    <row r="591" spans="1:32" s="2540" customFormat="1" ht="14.25" thickTop="1" thickBot="1" x14ac:dyDescent="0.25">
      <c r="A591" s="2850" t="s">
        <v>965</v>
      </c>
      <c r="B591" s="2850"/>
      <c r="C591" s="2850"/>
      <c r="D591" s="2850"/>
      <c r="E591" s="2850"/>
      <c r="F591" s="2850"/>
      <c r="G591" s="2850"/>
      <c r="H591" s="2850"/>
      <c r="I591" s="2850"/>
      <c r="J591" s="2850"/>
      <c r="K591" s="2851" t="s">
        <v>966</v>
      </c>
      <c r="L591" s="2851"/>
      <c r="M591" s="2851"/>
      <c r="N591" s="2851"/>
      <c r="O591" s="2851" t="s">
        <v>786</v>
      </c>
      <c r="P591" s="2851"/>
      <c r="Q591" s="2851"/>
      <c r="R591" s="2851"/>
      <c r="S591" s="2851"/>
      <c r="T591" s="2851"/>
      <c r="U591" s="2851" t="s">
        <v>786</v>
      </c>
      <c r="V591" s="2851"/>
      <c r="W591" s="2851"/>
      <c r="X591" s="2851"/>
      <c r="Y591" s="2851"/>
      <c r="Z591" s="2851"/>
      <c r="AA591" s="2852" t="s">
        <v>786</v>
      </c>
      <c r="AB591" s="2852"/>
      <c r="AC591" s="2852"/>
      <c r="AD591" s="2852"/>
      <c r="AE591" s="2852"/>
      <c r="AF591" s="2852"/>
    </row>
    <row r="592" spans="1:32" s="2540" customFormat="1" ht="14.25" thickTop="1" thickBot="1" x14ac:dyDescent="0.25">
      <c r="A592" s="2850" t="s">
        <v>967</v>
      </c>
      <c r="B592" s="2850"/>
      <c r="C592" s="2850"/>
      <c r="D592" s="2850"/>
      <c r="E592" s="2850"/>
      <c r="F592" s="2850"/>
      <c r="G592" s="2850"/>
      <c r="H592" s="2850"/>
      <c r="I592" s="2850"/>
      <c r="J592" s="2850"/>
      <c r="K592" s="2851" t="s">
        <v>968</v>
      </c>
      <c r="L592" s="2851"/>
      <c r="M592" s="2851"/>
      <c r="N592" s="2851"/>
      <c r="O592" s="2851" t="s">
        <v>786</v>
      </c>
      <c r="P592" s="2851"/>
      <c r="Q592" s="2851"/>
      <c r="R592" s="2851"/>
      <c r="S592" s="2851"/>
      <c r="T592" s="2851"/>
      <c r="U592" s="2851" t="s">
        <v>786</v>
      </c>
      <c r="V592" s="2851"/>
      <c r="W592" s="2851"/>
      <c r="X592" s="2851"/>
      <c r="Y592" s="2851"/>
      <c r="Z592" s="2851"/>
      <c r="AA592" s="2852" t="s">
        <v>786</v>
      </c>
      <c r="AB592" s="2852"/>
      <c r="AC592" s="2852"/>
      <c r="AD592" s="2852"/>
      <c r="AE592" s="2852"/>
      <c r="AF592" s="2852"/>
    </row>
    <row r="593" spans="1:39" s="2540" customFormat="1" ht="13.5" thickTop="1" x14ac:dyDescent="0.2">
      <c r="A593" s="2369"/>
      <c r="B593" s="2370"/>
      <c r="C593" s="2371"/>
      <c r="D593" s="2371"/>
      <c r="E593" s="2371"/>
    </row>
    <row r="594" spans="1:39" ht="13.5" thickBot="1" x14ac:dyDescent="0.25">
      <c r="A594" s="2279"/>
      <c r="B594" s="2279"/>
      <c r="C594" s="2279"/>
      <c r="D594" s="2279"/>
      <c r="E594" s="2279"/>
      <c r="F594" s="2279"/>
      <c r="G594" s="2279"/>
      <c r="H594" s="2279"/>
      <c r="I594" s="2279"/>
      <c r="J594" s="2279"/>
      <c r="K594" s="2279"/>
      <c r="L594" s="2279"/>
      <c r="M594" s="2279"/>
      <c r="N594" s="2279"/>
      <c r="O594" s="2279"/>
      <c r="P594" s="2279"/>
      <c r="Q594" s="2279"/>
      <c r="R594" s="2279"/>
      <c r="S594" s="2279"/>
      <c r="T594" s="2279"/>
      <c r="U594" s="2279"/>
      <c r="V594" s="2279"/>
      <c r="W594" s="2279"/>
      <c r="X594" s="2279"/>
      <c r="Y594" s="2279"/>
      <c r="Z594" s="2279"/>
      <c r="AA594" s="2279"/>
      <c r="AB594" s="2279"/>
      <c r="AC594" s="2279"/>
      <c r="AD594" s="2279"/>
      <c r="AE594" s="2279"/>
      <c r="AF594" s="2279"/>
      <c r="AG594" s="2279"/>
      <c r="AH594" s="2279"/>
      <c r="AI594" s="2279"/>
      <c r="AJ594" s="2279"/>
      <c r="AK594" s="2279"/>
      <c r="AL594" s="2279"/>
      <c r="AM594" s="2279"/>
    </row>
    <row r="595" spans="1:39" ht="20.25" x14ac:dyDescent="0.2">
      <c r="A595" s="2859" t="s">
        <v>1398</v>
      </c>
      <c r="B595" s="2860"/>
      <c r="C595" s="2860"/>
      <c r="D595" s="2860"/>
      <c r="E595" s="2860"/>
      <c r="F595" s="2860"/>
      <c r="G595" s="2860"/>
      <c r="H595" s="2860"/>
      <c r="I595" s="2860"/>
      <c r="J595" s="2860"/>
      <c r="K595" s="2860"/>
      <c r="L595" s="2860"/>
      <c r="M595" s="2860"/>
      <c r="N595" s="2860"/>
      <c r="O595" s="2860"/>
      <c r="P595" s="2860"/>
      <c r="Q595" s="2860"/>
      <c r="R595" s="2860"/>
      <c r="S595" s="2860"/>
      <c r="T595" s="2860"/>
      <c r="U595" s="2860"/>
      <c r="V595" s="2860"/>
      <c r="W595" s="2860"/>
      <c r="X595" s="2860"/>
      <c r="Y595" s="2860"/>
      <c r="Z595" s="2860"/>
      <c r="AA595" s="2860"/>
      <c r="AB595" s="2860"/>
      <c r="AC595" s="2860"/>
      <c r="AD595" s="2860"/>
      <c r="AE595" s="2860"/>
      <c r="AF595" s="2861"/>
      <c r="AG595" s="2279"/>
      <c r="AH595" s="2279"/>
      <c r="AI595" s="2279"/>
      <c r="AJ595" s="2279"/>
      <c r="AK595" s="2279"/>
      <c r="AL595" s="2279"/>
      <c r="AM595" s="2279"/>
    </row>
    <row r="596" spans="1:39" ht="13.5" thickBot="1" x14ac:dyDescent="0.25">
      <c r="A596" s="2857" t="s">
        <v>765</v>
      </c>
      <c r="B596" s="2846"/>
      <c r="C596" s="2846"/>
      <c r="D596" s="2846"/>
      <c r="E596" s="2846"/>
      <c r="F596" s="2846"/>
      <c r="G596" s="2846"/>
      <c r="H596" s="2846"/>
      <c r="I596" s="2846"/>
      <c r="J596" s="2846"/>
      <c r="K596" s="2846"/>
      <c r="L596" s="2846"/>
      <c r="M596" s="2846"/>
      <c r="N596" s="2846"/>
      <c r="O596" s="2846"/>
      <c r="P596" s="2846"/>
      <c r="Q596" s="2846"/>
      <c r="R596" s="2846"/>
      <c r="S596" s="2846"/>
      <c r="T596" s="2846"/>
      <c r="U596" s="2846"/>
      <c r="V596" s="2846"/>
      <c r="W596" s="2846"/>
      <c r="X596" s="2846"/>
      <c r="Y596" s="2846"/>
      <c r="Z596" s="2846"/>
      <c r="AA596" s="2846"/>
      <c r="AB596" s="2846"/>
      <c r="AC596" s="2846"/>
      <c r="AD596" s="2846"/>
      <c r="AE596" s="2846"/>
      <c r="AF596" s="2858"/>
      <c r="AG596" s="2279"/>
      <c r="AH596" s="2279"/>
      <c r="AI596" s="2279"/>
      <c r="AJ596" s="2279"/>
      <c r="AK596" s="2279"/>
      <c r="AL596" s="2279"/>
      <c r="AM596" s="2279"/>
    </row>
    <row r="597" spans="1:39" ht="14.25" thickTop="1" thickBot="1" x14ac:dyDescent="0.25">
      <c r="A597" s="2847" t="s">
        <v>658</v>
      </c>
      <c r="B597" s="2847"/>
      <c r="C597" s="2847"/>
      <c r="D597" s="2847"/>
      <c r="E597" s="2847"/>
      <c r="F597" s="2847"/>
      <c r="G597" s="2847"/>
      <c r="H597" s="2847"/>
      <c r="I597" s="2847"/>
      <c r="J597" s="2847"/>
      <c r="K597" s="2848" t="s">
        <v>766</v>
      </c>
      <c r="L597" s="2848"/>
      <c r="M597" s="2848"/>
      <c r="N597" s="2848"/>
      <c r="O597" s="2848" t="s">
        <v>767</v>
      </c>
      <c r="P597" s="2848"/>
      <c r="Q597" s="2848"/>
      <c r="R597" s="2848"/>
      <c r="S597" s="2848"/>
      <c r="T597" s="2848"/>
      <c r="U597" s="2848" t="s">
        <v>768</v>
      </c>
      <c r="V597" s="2848"/>
      <c r="W597" s="2848"/>
      <c r="X597" s="2848"/>
      <c r="Y597" s="2848"/>
      <c r="Z597" s="2848"/>
      <c r="AA597" s="2849" t="s">
        <v>769</v>
      </c>
      <c r="AB597" s="2849"/>
      <c r="AC597" s="2849"/>
      <c r="AD597" s="2849"/>
      <c r="AE597" s="2849"/>
      <c r="AF597" s="2849"/>
      <c r="AG597" s="2279"/>
      <c r="AH597" s="2279"/>
      <c r="AI597" s="2279"/>
      <c r="AJ597" s="2279"/>
      <c r="AK597" s="2279"/>
      <c r="AL597" s="2279"/>
      <c r="AM597" s="2279"/>
    </row>
    <row r="598" spans="1:39" ht="13.5" thickTop="1" x14ac:dyDescent="0.2">
      <c r="A598" s="2853" t="s">
        <v>770</v>
      </c>
      <c r="B598" s="2853"/>
      <c r="C598" s="2853"/>
      <c r="D598" s="2853"/>
      <c r="E598" s="2853"/>
      <c r="F598" s="2853"/>
      <c r="G598" s="2853"/>
      <c r="H598" s="2853"/>
      <c r="I598" s="2853"/>
      <c r="J598" s="2853"/>
      <c r="K598" s="2854" t="s">
        <v>771</v>
      </c>
      <c r="L598" s="2854"/>
      <c r="M598" s="2854"/>
      <c r="N598" s="2854"/>
      <c r="O598" s="2854" t="s">
        <v>772</v>
      </c>
      <c r="P598" s="2854"/>
      <c r="Q598" s="2854"/>
      <c r="R598" s="2854"/>
      <c r="S598" s="2854"/>
      <c r="T598" s="2854"/>
      <c r="U598" s="2854" t="s">
        <v>773</v>
      </c>
      <c r="V598" s="2854"/>
      <c r="W598" s="2854"/>
      <c r="X598" s="2854"/>
      <c r="Y598" s="2854"/>
      <c r="Z598" s="2854"/>
      <c r="AA598" s="2855" t="s">
        <v>774</v>
      </c>
      <c r="AB598" s="2855"/>
      <c r="AC598" s="2855"/>
      <c r="AD598" s="2855"/>
      <c r="AE598" s="2855"/>
      <c r="AF598" s="2855"/>
      <c r="AG598" s="2279"/>
      <c r="AH598" s="2279"/>
      <c r="AI598" s="2279"/>
      <c r="AJ598" s="2279"/>
      <c r="AK598" s="2279"/>
      <c r="AL598" s="2279"/>
      <c r="AM598" s="2279"/>
    </row>
    <row r="599" spans="1:39" ht="13.5" customHeight="1" thickBot="1" x14ac:dyDescent="0.25">
      <c r="A599" s="2850" t="s">
        <v>775</v>
      </c>
      <c r="B599" s="2850"/>
      <c r="C599" s="2850"/>
      <c r="D599" s="2850"/>
      <c r="E599" s="2850"/>
      <c r="F599" s="2850"/>
      <c r="G599" s="2850"/>
      <c r="H599" s="2850"/>
      <c r="I599" s="2850"/>
      <c r="J599" s="2850"/>
      <c r="K599" s="2851" t="s">
        <v>303</v>
      </c>
      <c r="L599" s="2851"/>
      <c r="M599" s="2851"/>
      <c r="N599" s="2851"/>
      <c r="O599" s="2851" t="s">
        <v>303</v>
      </c>
      <c r="P599" s="2851"/>
      <c r="Q599" s="2851"/>
      <c r="R599" s="2851"/>
      <c r="S599" s="2851"/>
      <c r="T599" s="2851"/>
      <c r="U599" s="2851" t="s">
        <v>303</v>
      </c>
      <c r="V599" s="2851"/>
      <c r="W599" s="2851"/>
      <c r="X599" s="2851"/>
      <c r="Y599" s="2851"/>
      <c r="Z599" s="2851"/>
      <c r="AA599" s="2852" t="s">
        <v>303</v>
      </c>
      <c r="AB599" s="2852"/>
      <c r="AC599" s="2852"/>
      <c r="AD599" s="2852"/>
      <c r="AE599" s="2852"/>
      <c r="AF599" s="2852"/>
      <c r="AG599" s="2279"/>
      <c r="AH599" s="2279"/>
      <c r="AI599" s="2279"/>
      <c r="AJ599" s="2279"/>
      <c r="AK599" s="2279"/>
      <c r="AL599" s="2279"/>
      <c r="AM599" s="2279"/>
    </row>
    <row r="600" spans="1:39" ht="14.25" customHeight="1" thickTop="1" thickBot="1" x14ac:dyDescent="0.25">
      <c r="A600" s="2850" t="s">
        <v>776</v>
      </c>
      <c r="B600" s="2850"/>
      <c r="C600" s="2850"/>
      <c r="D600" s="2850"/>
      <c r="E600" s="2850"/>
      <c r="F600" s="2850"/>
      <c r="G600" s="2850"/>
      <c r="H600" s="2850"/>
      <c r="I600" s="2850"/>
      <c r="J600" s="2850"/>
      <c r="K600" s="2851" t="s">
        <v>777</v>
      </c>
      <c r="L600" s="2851"/>
      <c r="M600" s="2851"/>
      <c r="N600" s="2851"/>
      <c r="O600" s="2851" t="s">
        <v>1015</v>
      </c>
      <c r="P600" s="2851"/>
      <c r="Q600" s="2851"/>
      <c r="R600" s="2851"/>
      <c r="S600" s="2851"/>
      <c r="T600" s="2851"/>
      <c r="U600" s="2851" t="s">
        <v>1399</v>
      </c>
      <c r="V600" s="2851"/>
      <c r="W600" s="2851"/>
      <c r="X600" s="2851"/>
      <c r="Y600" s="2851"/>
      <c r="Z600" s="2851"/>
      <c r="AA600" s="2852" t="s">
        <v>1400</v>
      </c>
      <c r="AB600" s="2852"/>
      <c r="AC600" s="2852"/>
      <c r="AD600" s="2852"/>
      <c r="AE600" s="2852"/>
      <c r="AF600" s="2852"/>
      <c r="AG600" s="2279"/>
      <c r="AH600" s="2279"/>
      <c r="AI600" s="2279"/>
      <c r="AJ600" s="2279"/>
      <c r="AK600" s="2279"/>
      <c r="AL600" s="2279"/>
      <c r="AM600" s="2279"/>
    </row>
    <row r="601" spans="1:39" ht="14.25" customHeight="1" thickTop="1" thickBot="1" x14ac:dyDescent="0.25">
      <c r="A601" s="2850" t="s">
        <v>779</v>
      </c>
      <c r="B601" s="2850"/>
      <c r="C601" s="2850"/>
      <c r="D601" s="2850"/>
      <c r="E601" s="2850"/>
      <c r="F601" s="2850"/>
      <c r="G601" s="2850"/>
      <c r="H601" s="2850"/>
      <c r="I601" s="2850"/>
      <c r="J601" s="2850"/>
      <c r="K601" s="2851" t="s">
        <v>780</v>
      </c>
      <c r="L601" s="2851"/>
      <c r="M601" s="2851"/>
      <c r="N601" s="2851"/>
      <c r="O601" s="2851" t="s">
        <v>1016</v>
      </c>
      <c r="P601" s="2851"/>
      <c r="Q601" s="2851"/>
      <c r="R601" s="2851"/>
      <c r="S601" s="2851"/>
      <c r="T601" s="2851"/>
      <c r="U601" s="2851" t="s">
        <v>1401</v>
      </c>
      <c r="V601" s="2851"/>
      <c r="W601" s="2851"/>
      <c r="X601" s="2851"/>
      <c r="Y601" s="2851"/>
      <c r="Z601" s="2851"/>
      <c r="AA601" s="2852" t="s">
        <v>1402</v>
      </c>
      <c r="AB601" s="2852"/>
      <c r="AC601" s="2852"/>
      <c r="AD601" s="2852"/>
      <c r="AE601" s="2852"/>
      <c r="AF601" s="2852"/>
      <c r="AG601" s="2279"/>
      <c r="AH601" s="2279"/>
      <c r="AI601" s="2279"/>
      <c r="AJ601" s="2279"/>
      <c r="AK601" s="2279"/>
      <c r="AL601" s="2279"/>
      <c r="AM601" s="2279"/>
    </row>
    <row r="602" spans="1:39" ht="14.25" customHeight="1" thickTop="1" thickBot="1" x14ac:dyDescent="0.25">
      <c r="A602" s="2850" t="s">
        <v>782</v>
      </c>
      <c r="B602" s="2850"/>
      <c r="C602" s="2850"/>
      <c r="D602" s="2850"/>
      <c r="E602" s="2850"/>
      <c r="F602" s="2850"/>
      <c r="G602" s="2850"/>
      <c r="H602" s="2850"/>
      <c r="I602" s="2850"/>
      <c r="J602" s="2850"/>
      <c r="K602" s="2851" t="s">
        <v>783</v>
      </c>
      <c r="L602" s="2851"/>
      <c r="M602" s="2851"/>
      <c r="N602" s="2851"/>
      <c r="O602" s="2851" t="s">
        <v>1017</v>
      </c>
      <c r="P602" s="2851"/>
      <c r="Q602" s="2851"/>
      <c r="R602" s="2851"/>
      <c r="S602" s="2851"/>
      <c r="T602" s="2851"/>
      <c r="U602" s="2851" t="s">
        <v>1403</v>
      </c>
      <c r="V602" s="2851"/>
      <c r="W602" s="2851"/>
      <c r="X602" s="2851"/>
      <c r="Y602" s="2851"/>
      <c r="Z602" s="2851"/>
      <c r="AA602" s="2852" t="s">
        <v>1404</v>
      </c>
      <c r="AB602" s="2852"/>
      <c r="AC602" s="2852"/>
      <c r="AD602" s="2852"/>
      <c r="AE602" s="2852"/>
      <c r="AF602" s="2852"/>
      <c r="AG602" s="2279"/>
      <c r="AH602" s="2279"/>
      <c r="AI602" s="2279"/>
      <c r="AJ602" s="2279"/>
      <c r="AK602" s="2279"/>
      <c r="AL602" s="2279"/>
      <c r="AM602" s="2279"/>
    </row>
    <row r="603" spans="1:39" ht="14.25" customHeight="1" thickTop="1" thickBot="1" x14ac:dyDescent="0.25">
      <c r="A603" s="2850" t="s">
        <v>784</v>
      </c>
      <c r="B603" s="2850"/>
      <c r="C603" s="2850"/>
      <c r="D603" s="2850"/>
      <c r="E603" s="2850"/>
      <c r="F603" s="2850"/>
      <c r="G603" s="2850"/>
      <c r="H603" s="2850"/>
      <c r="I603" s="2850"/>
      <c r="J603" s="2850"/>
      <c r="K603" s="2851" t="s">
        <v>785</v>
      </c>
      <c r="L603" s="2851"/>
      <c r="M603" s="2851"/>
      <c r="N603" s="2851"/>
      <c r="O603" s="2851" t="s">
        <v>786</v>
      </c>
      <c r="P603" s="2851"/>
      <c r="Q603" s="2851"/>
      <c r="R603" s="2851"/>
      <c r="S603" s="2851"/>
      <c r="T603" s="2851"/>
      <c r="U603" s="2851" t="s">
        <v>786</v>
      </c>
      <c r="V603" s="2851"/>
      <c r="W603" s="2851"/>
      <c r="X603" s="2851"/>
      <c r="Y603" s="2851"/>
      <c r="Z603" s="2851"/>
      <c r="AA603" s="2852" t="s">
        <v>786</v>
      </c>
      <c r="AB603" s="2852"/>
      <c r="AC603" s="2852"/>
      <c r="AD603" s="2852"/>
      <c r="AE603" s="2852"/>
      <c r="AF603" s="2852"/>
      <c r="AG603" s="2279"/>
      <c r="AH603" s="2279"/>
      <c r="AI603" s="2279"/>
      <c r="AJ603" s="2279"/>
      <c r="AK603" s="2279"/>
      <c r="AL603" s="2279"/>
      <c r="AM603" s="2279"/>
    </row>
    <row r="604" spans="1:39" ht="14.25" customHeight="1" thickTop="1" thickBot="1" x14ac:dyDescent="0.25">
      <c r="A604" s="2850" t="s">
        <v>787</v>
      </c>
      <c r="B604" s="2850"/>
      <c r="C604" s="2850"/>
      <c r="D604" s="2850"/>
      <c r="E604" s="2850"/>
      <c r="F604" s="2850"/>
      <c r="G604" s="2850"/>
      <c r="H604" s="2850"/>
      <c r="I604" s="2850"/>
      <c r="J604" s="2850"/>
      <c r="K604" s="2851" t="s">
        <v>788</v>
      </c>
      <c r="L604" s="2851"/>
      <c r="M604" s="2851"/>
      <c r="N604" s="2851"/>
      <c r="O604" s="2851" t="s">
        <v>786</v>
      </c>
      <c r="P604" s="2851"/>
      <c r="Q604" s="2851"/>
      <c r="R604" s="2851"/>
      <c r="S604" s="2851"/>
      <c r="T604" s="2851"/>
      <c r="U604" s="2851" t="s">
        <v>786</v>
      </c>
      <c r="V604" s="2851"/>
      <c r="W604" s="2851"/>
      <c r="X604" s="2851"/>
      <c r="Y604" s="2851"/>
      <c r="Z604" s="2851"/>
      <c r="AA604" s="2852" t="s">
        <v>786</v>
      </c>
      <c r="AB604" s="2852"/>
      <c r="AC604" s="2852"/>
      <c r="AD604" s="2852"/>
      <c r="AE604" s="2852"/>
      <c r="AF604" s="2852"/>
      <c r="AG604" s="2279"/>
      <c r="AH604" s="2279"/>
      <c r="AI604" s="2279"/>
      <c r="AJ604" s="2279"/>
      <c r="AK604" s="2279"/>
      <c r="AL604" s="2279"/>
      <c r="AM604" s="2279"/>
    </row>
    <row r="605" spans="1:39" ht="14.25" customHeight="1" thickTop="1" thickBot="1" x14ac:dyDescent="0.25">
      <c r="A605" s="2850" t="s">
        <v>789</v>
      </c>
      <c r="B605" s="2850"/>
      <c r="C605" s="2850"/>
      <c r="D605" s="2850"/>
      <c r="E605" s="2850"/>
      <c r="F605" s="2850"/>
      <c r="G605" s="2850"/>
      <c r="H605" s="2850"/>
      <c r="I605" s="2850"/>
      <c r="J605" s="2850"/>
      <c r="K605" s="2851" t="s">
        <v>790</v>
      </c>
      <c r="L605" s="2851"/>
      <c r="M605" s="2851"/>
      <c r="N605" s="2851"/>
      <c r="O605" s="2851" t="s">
        <v>786</v>
      </c>
      <c r="P605" s="2851"/>
      <c r="Q605" s="2851"/>
      <c r="R605" s="2851"/>
      <c r="S605" s="2851"/>
      <c r="T605" s="2851"/>
      <c r="U605" s="2851" t="s">
        <v>786</v>
      </c>
      <c r="V605" s="2851"/>
      <c r="W605" s="2851"/>
      <c r="X605" s="2851"/>
      <c r="Y605" s="2851"/>
      <c r="Z605" s="2851"/>
      <c r="AA605" s="2852" t="s">
        <v>786</v>
      </c>
      <c r="AB605" s="2852"/>
      <c r="AC605" s="2852"/>
      <c r="AD605" s="2852"/>
      <c r="AE605" s="2852"/>
      <c r="AF605" s="2852"/>
      <c r="AG605" s="2279"/>
      <c r="AH605" s="2279"/>
      <c r="AI605" s="2279"/>
      <c r="AJ605" s="2279"/>
      <c r="AK605" s="2279"/>
      <c r="AL605" s="2279"/>
      <c r="AM605" s="2279"/>
    </row>
    <row r="606" spans="1:39" ht="14.25" customHeight="1" thickTop="1" thickBot="1" x14ac:dyDescent="0.25">
      <c r="A606" s="2850" t="s">
        <v>791</v>
      </c>
      <c r="B606" s="2850"/>
      <c r="C606" s="2850"/>
      <c r="D606" s="2850"/>
      <c r="E606" s="2850"/>
      <c r="F606" s="2850"/>
      <c r="G606" s="2850"/>
      <c r="H606" s="2850"/>
      <c r="I606" s="2850"/>
      <c r="J606" s="2850"/>
      <c r="K606" s="2851" t="s">
        <v>792</v>
      </c>
      <c r="L606" s="2851"/>
      <c r="M606" s="2851"/>
      <c r="N606" s="2851"/>
      <c r="O606" s="2851" t="s">
        <v>1017</v>
      </c>
      <c r="P606" s="2851"/>
      <c r="Q606" s="2851"/>
      <c r="R606" s="2851"/>
      <c r="S606" s="2851"/>
      <c r="T606" s="2851"/>
      <c r="U606" s="2851" t="s">
        <v>1403</v>
      </c>
      <c r="V606" s="2851"/>
      <c r="W606" s="2851"/>
      <c r="X606" s="2851"/>
      <c r="Y606" s="2851"/>
      <c r="Z606" s="2851"/>
      <c r="AA606" s="2852" t="s">
        <v>1404</v>
      </c>
      <c r="AB606" s="2852"/>
      <c r="AC606" s="2852"/>
      <c r="AD606" s="2852"/>
      <c r="AE606" s="2852"/>
      <c r="AF606" s="2852"/>
      <c r="AG606" s="2279"/>
      <c r="AH606" s="2279"/>
      <c r="AI606" s="2279"/>
      <c r="AJ606" s="2279"/>
      <c r="AK606" s="2279"/>
      <c r="AL606" s="2279"/>
      <c r="AM606" s="2279"/>
    </row>
    <row r="607" spans="1:39" ht="14.25" customHeight="1" thickTop="1" thickBot="1" x14ac:dyDescent="0.25">
      <c r="A607" s="2850" t="s">
        <v>793</v>
      </c>
      <c r="B607" s="2850"/>
      <c r="C607" s="2850"/>
      <c r="D607" s="2850"/>
      <c r="E607" s="2850"/>
      <c r="F607" s="2850"/>
      <c r="G607" s="2850"/>
      <c r="H607" s="2850"/>
      <c r="I607" s="2850"/>
      <c r="J607" s="2850"/>
      <c r="K607" s="2851" t="s">
        <v>794</v>
      </c>
      <c r="L607" s="2851"/>
      <c r="M607" s="2851"/>
      <c r="N607" s="2851"/>
      <c r="O607" s="2851" t="s">
        <v>1018</v>
      </c>
      <c r="P607" s="2851"/>
      <c r="Q607" s="2851"/>
      <c r="R607" s="2851"/>
      <c r="S607" s="2851"/>
      <c r="T607" s="2851"/>
      <c r="U607" s="2851" t="s">
        <v>1405</v>
      </c>
      <c r="V607" s="2851"/>
      <c r="W607" s="2851"/>
      <c r="X607" s="2851"/>
      <c r="Y607" s="2851"/>
      <c r="Z607" s="2851"/>
      <c r="AA607" s="2852" t="s">
        <v>1406</v>
      </c>
      <c r="AB607" s="2852"/>
      <c r="AC607" s="2852"/>
      <c r="AD607" s="2852"/>
      <c r="AE607" s="2852"/>
      <c r="AF607" s="2852"/>
      <c r="AG607" s="2279"/>
      <c r="AH607" s="2279"/>
      <c r="AI607" s="2279"/>
      <c r="AJ607" s="2279"/>
      <c r="AK607" s="2279"/>
      <c r="AL607" s="2279"/>
      <c r="AM607" s="2279"/>
    </row>
    <row r="608" spans="1:39" ht="14.25" customHeight="1" thickTop="1" thickBot="1" x14ac:dyDescent="0.25">
      <c r="A608" s="2850" t="s">
        <v>784</v>
      </c>
      <c r="B608" s="2850"/>
      <c r="C608" s="2850"/>
      <c r="D608" s="2850"/>
      <c r="E608" s="2850"/>
      <c r="F608" s="2850"/>
      <c r="G608" s="2850"/>
      <c r="H608" s="2850"/>
      <c r="I608" s="2850"/>
      <c r="J608" s="2850"/>
      <c r="K608" s="2851" t="s">
        <v>795</v>
      </c>
      <c r="L608" s="2851"/>
      <c r="M608" s="2851"/>
      <c r="N608" s="2851"/>
      <c r="O608" s="2851" t="s">
        <v>786</v>
      </c>
      <c r="P608" s="2851"/>
      <c r="Q608" s="2851"/>
      <c r="R608" s="2851"/>
      <c r="S608" s="2851"/>
      <c r="T608" s="2851"/>
      <c r="U608" s="2851" t="s">
        <v>786</v>
      </c>
      <c r="V608" s="2851"/>
      <c r="W608" s="2851"/>
      <c r="X608" s="2851"/>
      <c r="Y608" s="2851"/>
      <c r="Z608" s="2851"/>
      <c r="AA608" s="2852" t="s">
        <v>786</v>
      </c>
      <c r="AB608" s="2852"/>
      <c r="AC608" s="2852"/>
      <c r="AD608" s="2852"/>
      <c r="AE608" s="2852"/>
      <c r="AF608" s="2852"/>
      <c r="AG608" s="2279"/>
      <c r="AH608" s="2279"/>
      <c r="AI608" s="2279"/>
      <c r="AJ608" s="2279"/>
      <c r="AK608" s="2279"/>
      <c r="AL608" s="2279"/>
      <c r="AM608" s="2279"/>
    </row>
    <row r="609" spans="1:39" ht="14.25" customHeight="1" thickTop="1" thickBot="1" x14ac:dyDescent="0.25">
      <c r="A609" s="2850" t="s">
        <v>787</v>
      </c>
      <c r="B609" s="2850"/>
      <c r="C609" s="2850"/>
      <c r="D609" s="2850"/>
      <c r="E609" s="2850"/>
      <c r="F609" s="2850"/>
      <c r="G609" s="2850"/>
      <c r="H609" s="2850"/>
      <c r="I609" s="2850"/>
      <c r="J609" s="2850"/>
      <c r="K609" s="2851" t="s">
        <v>796</v>
      </c>
      <c r="L609" s="2851"/>
      <c r="M609" s="2851"/>
      <c r="N609" s="2851"/>
      <c r="O609" s="2851" t="s">
        <v>786</v>
      </c>
      <c r="P609" s="2851"/>
      <c r="Q609" s="2851"/>
      <c r="R609" s="2851"/>
      <c r="S609" s="2851"/>
      <c r="T609" s="2851"/>
      <c r="U609" s="2851" t="s">
        <v>786</v>
      </c>
      <c r="V609" s="2851"/>
      <c r="W609" s="2851"/>
      <c r="X609" s="2851"/>
      <c r="Y609" s="2851"/>
      <c r="Z609" s="2851"/>
      <c r="AA609" s="2852" t="s">
        <v>786</v>
      </c>
      <c r="AB609" s="2852"/>
      <c r="AC609" s="2852"/>
      <c r="AD609" s="2852"/>
      <c r="AE609" s="2852"/>
      <c r="AF609" s="2852"/>
      <c r="AG609" s="2279"/>
      <c r="AH609" s="2279"/>
      <c r="AI609" s="2279"/>
      <c r="AJ609" s="2279"/>
      <c r="AK609" s="2279"/>
      <c r="AL609" s="2279"/>
      <c r="AM609" s="2279"/>
    </row>
    <row r="610" spans="1:39" ht="14.25" customHeight="1" thickTop="1" thickBot="1" x14ac:dyDescent="0.25">
      <c r="A610" s="2850" t="s">
        <v>789</v>
      </c>
      <c r="B610" s="2850"/>
      <c r="C610" s="2850"/>
      <c r="D610" s="2850"/>
      <c r="E610" s="2850"/>
      <c r="F610" s="2850"/>
      <c r="G610" s="2850"/>
      <c r="H610" s="2850"/>
      <c r="I610" s="2850"/>
      <c r="J610" s="2850"/>
      <c r="K610" s="2851" t="s">
        <v>797</v>
      </c>
      <c r="L610" s="2851"/>
      <c r="M610" s="2851"/>
      <c r="N610" s="2851"/>
      <c r="O610" s="2851" t="s">
        <v>786</v>
      </c>
      <c r="P610" s="2851"/>
      <c r="Q610" s="2851"/>
      <c r="R610" s="2851"/>
      <c r="S610" s="2851"/>
      <c r="T610" s="2851"/>
      <c r="U610" s="2851" t="s">
        <v>786</v>
      </c>
      <c r="V610" s="2851"/>
      <c r="W610" s="2851"/>
      <c r="X610" s="2851"/>
      <c r="Y610" s="2851"/>
      <c r="Z610" s="2851"/>
      <c r="AA610" s="2852" t="s">
        <v>786</v>
      </c>
      <c r="AB610" s="2852"/>
      <c r="AC610" s="2852"/>
      <c r="AD610" s="2852"/>
      <c r="AE610" s="2852"/>
      <c r="AF610" s="2852"/>
      <c r="AG610" s="2279"/>
      <c r="AH610" s="2279"/>
      <c r="AI610" s="2279"/>
      <c r="AJ610" s="2279"/>
      <c r="AK610" s="2279"/>
      <c r="AL610" s="2279"/>
      <c r="AM610" s="2279"/>
    </row>
    <row r="611" spans="1:39" ht="14.25" customHeight="1" thickTop="1" thickBot="1" x14ac:dyDescent="0.25">
      <c r="A611" s="2850" t="s">
        <v>791</v>
      </c>
      <c r="B611" s="2850"/>
      <c r="C611" s="2850"/>
      <c r="D611" s="2850"/>
      <c r="E611" s="2850"/>
      <c r="F611" s="2850"/>
      <c r="G611" s="2850"/>
      <c r="H611" s="2850"/>
      <c r="I611" s="2850"/>
      <c r="J611" s="2850"/>
      <c r="K611" s="2851" t="s">
        <v>798</v>
      </c>
      <c r="L611" s="2851"/>
      <c r="M611" s="2851"/>
      <c r="N611" s="2851"/>
      <c r="O611" s="2851" t="s">
        <v>1018</v>
      </c>
      <c r="P611" s="2851"/>
      <c r="Q611" s="2851"/>
      <c r="R611" s="2851"/>
      <c r="S611" s="2851"/>
      <c r="T611" s="2851"/>
      <c r="U611" s="2851" t="s">
        <v>1405</v>
      </c>
      <c r="V611" s="2851"/>
      <c r="W611" s="2851"/>
      <c r="X611" s="2851"/>
      <c r="Y611" s="2851"/>
      <c r="Z611" s="2851"/>
      <c r="AA611" s="2852" t="s">
        <v>1406</v>
      </c>
      <c r="AB611" s="2852"/>
      <c r="AC611" s="2852"/>
      <c r="AD611" s="2852"/>
      <c r="AE611" s="2852"/>
      <c r="AF611" s="2852"/>
      <c r="AG611" s="2279"/>
      <c r="AH611" s="2279"/>
      <c r="AI611" s="2279"/>
      <c r="AJ611" s="2279"/>
      <c r="AK611" s="2279"/>
      <c r="AL611" s="2279"/>
      <c r="AM611" s="2279"/>
    </row>
    <row r="612" spans="1:39" ht="14.25" customHeight="1" thickTop="1" thickBot="1" x14ac:dyDescent="0.25">
      <c r="A612" s="2850" t="s">
        <v>799</v>
      </c>
      <c r="B612" s="2850"/>
      <c r="C612" s="2850"/>
      <c r="D612" s="2850"/>
      <c r="E612" s="2850"/>
      <c r="F612" s="2850"/>
      <c r="G612" s="2850"/>
      <c r="H612" s="2850"/>
      <c r="I612" s="2850"/>
      <c r="J612" s="2850"/>
      <c r="K612" s="2851" t="s">
        <v>800</v>
      </c>
      <c r="L612" s="2851"/>
      <c r="M612" s="2851"/>
      <c r="N612" s="2851"/>
      <c r="O612" s="2851" t="s">
        <v>786</v>
      </c>
      <c r="P612" s="2851"/>
      <c r="Q612" s="2851"/>
      <c r="R612" s="2851"/>
      <c r="S612" s="2851"/>
      <c r="T612" s="2851"/>
      <c r="U612" s="2851" t="s">
        <v>786</v>
      </c>
      <c r="V612" s="2851"/>
      <c r="W612" s="2851"/>
      <c r="X612" s="2851"/>
      <c r="Y612" s="2851"/>
      <c r="Z612" s="2851"/>
      <c r="AA612" s="2852" t="s">
        <v>786</v>
      </c>
      <c r="AB612" s="2852"/>
      <c r="AC612" s="2852"/>
      <c r="AD612" s="2852"/>
      <c r="AE612" s="2852"/>
      <c r="AF612" s="2852"/>
      <c r="AG612" s="2279"/>
      <c r="AH612" s="2279"/>
      <c r="AI612" s="2279"/>
      <c r="AJ612" s="2279"/>
      <c r="AK612" s="2279"/>
      <c r="AL612" s="2279"/>
      <c r="AM612" s="2279"/>
    </row>
    <row r="613" spans="1:39" ht="14.25" customHeight="1" thickTop="1" thickBot="1" x14ac:dyDescent="0.25">
      <c r="A613" s="2850" t="s">
        <v>784</v>
      </c>
      <c r="B613" s="2850"/>
      <c r="C613" s="2850"/>
      <c r="D613" s="2850"/>
      <c r="E613" s="2850"/>
      <c r="F613" s="2850"/>
      <c r="G613" s="2850"/>
      <c r="H613" s="2850"/>
      <c r="I613" s="2850"/>
      <c r="J613" s="2850"/>
      <c r="K613" s="2851" t="s">
        <v>801</v>
      </c>
      <c r="L613" s="2851"/>
      <c r="M613" s="2851"/>
      <c r="N613" s="2851"/>
      <c r="O613" s="2851" t="s">
        <v>786</v>
      </c>
      <c r="P613" s="2851"/>
      <c r="Q613" s="2851"/>
      <c r="R613" s="2851"/>
      <c r="S613" s="2851"/>
      <c r="T613" s="2851"/>
      <c r="U613" s="2851" t="s">
        <v>786</v>
      </c>
      <c r="V613" s="2851"/>
      <c r="W613" s="2851"/>
      <c r="X613" s="2851"/>
      <c r="Y613" s="2851"/>
      <c r="Z613" s="2851"/>
      <c r="AA613" s="2852" t="s">
        <v>786</v>
      </c>
      <c r="AB613" s="2852"/>
      <c r="AC613" s="2852"/>
      <c r="AD613" s="2852"/>
      <c r="AE613" s="2852"/>
      <c r="AF613" s="2852"/>
      <c r="AG613" s="2279"/>
      <c r="AH613" s="2279"/>
      <c r="AI613" s="2279"/>
      <c r="AJ613" s="2279"/>
      <c r="AK613" s="2279"/>
      <c r="AL613" s="2279"/>
      <c r="AM613" s="2279"/>
    </row>
    <row r="614" spans="1:39" ht="14.25" customHeight="1" thickTop="1" thickBot="1" x14ac:dyDescent="0.25">
      <c r="A614" s="2850" t="s">
        <v>787</v>
      </c>
      <c r="B614" s="2850"/>
      <c r="C614" s="2850"/>
      <c r="D614" s="2850"/>
      <c r="E614" s="2850"/>
      <c r="F614" s="2850"/>
      <c r="G614" s="2850"/>
      <c r="H614" s="2850"/>
      <c r="I614" s="2850"/>
      <c r="J614" s="2850"/>
      <c r="K614" s="2851" t="s">
        <v>802</v>
      </c>
      <c r="L614" s="2851"/>
      <c r="M614" s="2851"/>
      <c r="N614" s="2851"/>
      <c r="O614" s="2851" t="s">
        <v>786</v>
      </c>
      <c r="P614" s="2851"/>
      <c r="Q614" s="2851"/>
      <c r="R614" s="2851"/>
      <c r="S614" s="2851"/>
      <c r="T614" s="2851"/>
      <c r="U614" s="2851" t="s">
        <v>786</v>
      </c>
      <c r="V614" s="2851"/>
      <c r="W614" s="2851"/>
      <c r="X614" s="2851"/>
      <c r="Y614" s="2851"/>
      <c r="Z614" s="2851"/>
      <c r="AA614" s="2852" t="s">
        <v>786</v>
      </c>
      <c r="AB614" s="2852"/>
      <c r="AC614" s="2852"/>
      <c r="AD614" s="2852"/>
      <c r="AE614" s="2852"/>
      <c r="AF614" s="2852"/>
      <c r="AG614" s="2279"/>
      <c r="AH614" s="2279"/>
      <c r="AI614" s="2279"/>
      <c r="AJ614" s="2279"/>
      <c r="AK614" s="2279"/>
      <c r="AL614" s="2279"/>
      <c r="AM614" s="2279"/>
    </row>
    <row r="615" spans="1:39" ht="14.25" customHeight="1" thickTop="1" thickBot="1" x14ac:dyDescent="0.25">
      <c r="A615" s="2850" t="s">
        <v>789</v>
      </c>
      <c r="B615" s="2850"/>
      <c r="C615" s="2850"/>
      <c r="D615" s="2850"/>
      <c r="E615" s="2850"/>
      <c r="F615" s="2850"/>
      <c r="G615" s="2850"/>
      <c r="H615" s="2850"/>
      <c r="I615" s="2850"/>
      <c r="J615" s="2850"/>
      <c r="K615" s="2851" t="s">
        <v>803</v>
      </c>
      <c r="L615" s="2851"/>
      <c r="M615" s="2851"/>
      <c r="N615" s="2851"/>
      <c r="O615" s="2851" t="s">
        <v>786</v>
      </c>
      <c r="P615" s="2851"/>
      <c r="Q615" s="2851"/>
      <c r="R615" s="2851"/>
      <c r="S615" s="2851"/>
      <c r="T615" s="2851"/>
      <c r="U615" s="2851" t="s">
        <v>786</v>
      </c>
      <c r="V615" s="2851"/>
      <c r="W615" s="2851"/>
      <c r="X615" s="2851"/>
      <c r="Y615" s="2851"/>
      <c r="Z615" s="2851"/>
      <c r="AA615" s="2852" t="s">
        <v>786</v>
      </c>
      <c r="AB615" s="2852"/>
      <c r="AC615" s="2852"/>
      <c r="AD615" s="2852"/>
      <c r="AE615" s="2852"/>
      <c r="AF615" s="2852"/>
      <c r="AG615" s="2279"/>
      <c r="AH615" s="2279"/>
      <c r="AI615" s="2279"/>
      <c r="AJ615" s="2279"/>
      <c r="AK615" s="2279"/>
      <c r="AL615" s="2279"/>
      <c r="AM615" s="2279"/>
    </row>
    <row r="616" spans="1:39" ht="14.25" customHeight="1" thickTop="1" thickBot="1" x14ac:dyDescent="0.25">
      <c r="A616" s="2850" t="s">
        <v>791</v>
      </c>
      <c r="B616" s="2850"/>
      <c r="C616" s="2850"/>
      <c r="D616" s="2850"/>
      <c r="E616" s="2850"/>
      <c r="F616" s="2850"/>
      <c r="G616" s="2850"/>
      <c r="H616" s="2850"/>
      <c r="I616" s="2850"/>
      <c r="J616" s="2850"/>
      <c r="K616" s="2851" t="s">
        <v>804</v>
      </c>
      <c r="L616" s="2851"/>
      <c r="M616" s="2851"/>
      <c r="N616" s="2851"/>
      <c r="O616" s="2851" t="s">
        <v>786</v>
      </c>
      <c r="P616" s="2851"/>
      <c r="Q616" s="2851"/>
      <c r="R616" s="2851"/>
      <c r="S616" s="2851"/>
      <c r="T616" s="2851"/>
      <c r="U616" s="2851" t="s">
        <v>786</v>
      </c>
      <c r="V616" s="2851"/>
      <c r="W616" s="2851"/>
      <c r="X616" s="2851"/>
      <c r="Y616" s="2851"/>
      <c r="Z616" s="2851"/>
      <c r="AA616" s="2852" t="s">
        <v>786</v>
      </c>
      <c r="AB616" s="2852"/>
      <c r="AC616" s="2852"/>
      <c r="AD616" s="2852"/>
      <c r="AE616" s="2852"/>
      <c r="AF616" s="2852"/>
      <c r="AG616" s="2279"/>
      <c r="AH616" s="2279"/>
      <c r="AI616" s="2279"/>
      <c r="AJ616" s="2279"/>
      <c r="AK616" s="2279"/>
      <c r="AL616" s="2279"/>
      <c r="AM616" s="2279"/>
    </row>
    <row r="617" spans="1:39" ht="14.25" customHeight="1" thickTop="1" thickBot="1" x14ac:dyDescent="0.25">
      <c r="A617" s="2850" t="s">
        <v>806</v>
      </c>
      <c r="B617" s="2850"/>
      <c r="C617" s="2850"/>
      <c r="D617" s="2850"/>
      <c r="E617" s="2850"/>
      <c r="F617" s="2850"/>
      <c r="G617" s="2850"/>
      <c r="H617" s="2850"/>
      <c r="I617" s="2850"/>
      <c r="J617" s="2850"/>
      <c r="K617" s="2851" t="s">
        <v>807</v>
      </c>
      <c r="L617" s="2851"/>
      <c r="M617" s="2851"/>
      <c r="N617" s="2851"/>
      <c r="O617" s="2851" t="s">
        <v>1019</v>
      </c>
      <c r="P617" s="2851"/>
      <c r="Q617" s="2851"/>
      <c r="R617" s="2851"/>
      <c r="S617" s="2851"/>
      <c r="T617" s="2851"/>
      <c r="U617" s="2851" t="s">
        <v>1407</v>
      </c>
      <c r="V617" s="2851"/>
      <c r="W617" s="2851"/>
      <c r="X617" s="2851"/>
      <c r="Y617" s="2851"/>
      <c r="Z617" s="2851"/>
      <c r="AA617" s="2852" t="s">
        <v>1408</v>
      </c>
      <c r="AB617" s="2852"/>
      <c r="AC617" s="2852"/>
      <c r="AD617" s="2852"/>
      <c r="AE617" s="2852"/>
      <c r="AF617" s="2852"/>
      <c r="AG617" s="2279"/>
      <c r="AH617" s="2279"/>
      <c r="AI617" s="2279"/>
      <c r="AJ617" s="2279"/>
      <c r="AK617" s="2279"/>
      <c r="AL617" s="2279"/>
      <c r="AM617" s="2279"/>
    </row>
    <row r="618" spans="1:39" ht="14.25" customHeight="1" thickTop="1" thickBot="1" x14ac:dyDescent="0.25">
      <c r="A618" s="2850" t="s">
        <v>810</v>
      </c>
      <c r="B618" s="2850"/>
      <c r="C618" s="2850"/>
      <c r="D618" s="2850"/>
      <c r="E618" s="2850"/>
      <c r="F618" s="2850"/>
      <c r="G618" s="2850"/>
      <c r="H618" s="2850"/>
      <c r="I618" s="2850"/>
      <c r="J618" s="2850"/>
      <c r="K618" s="2851" t="s">
        <v>811</v>
      </c>
      <c r="L618" s="2851"/>
      <c r="M618" s="2851"/>
      <c r="N618" s="2851"/>
      <c r="O618" s="2851" t="s">
        <v>1020</v>
      </c>
      <c r="P618" s="2851"/>
      <c r="Q618" s="2851"/>
      <c r="R618" s="2851"/>
      <c r="S618" s="2851"/>
      <c r="T618" s="2851"/>
      <c r="U618" s="2851" t="s">
        <v>1409</v>
      </c>
      <c r="V618" s="2851"/>
      <c r="W618" s="2851"/>
      <c r="X618" s="2851"/>
      <c r="Y618" s="2851"/>
      <c r="Z618" s="2851"/>
      <c r="AA618" s="2852" t="s">
        <v>1410</v>
      </c>
      <c r="AB618" s="2852"/>
      <c r="AC618" s="2852"/>
      <c r="AD618" s="2852"/>
      <c r="AE618" s="2852"/>
      <c r="AF618" s="2852"/>
      <c r="AG618" s="2279"/>
      <c r="AH618" s="2279"/>
      <c r="AI618" s="2279"/>
      <c r="AJ618" s="2279"/>
      <c r="AK618" s="2279"/>
      <c r="AL618" s="2279"/>
      <c r="AM618" s="2279"/>
    </row>
    <row r="619" spans="1:39" ht="14.25" customHeight="1" thickTop="1" thickBot="1" x14ac:dyDescent="0.25">
      <c r="A619" s="2850" t="s">
        <v>784</v>
      </c>
      <c r="B619" s="2850"/>
      <c r="C619" s="2850"/>
      <c r="D619" s="2850"/>
      <c r="E619" s="2850"/>
      <c r="F619" s="2850"/>
      <c r="G619" s="2850"/>
      <c r="H619" s="2850"/>
      <c r="I619" s="2850"/>
      <c r="J619" s="2850"/>
      <c r="K619" s="2851" t="s">
        <v>812</v>
      </c>
      <c r="L619" s="2851"/>
      <c r="M619" s="2851"/>
      <c r="N619" s="2851"/>
      <c r="O619" s="2851" t="s">
        <v>1021</v>
      </c>
      <c r="P619" s="2851"/>
      <c r="Q619" s="2851"/>
      <c r="R619" s="2851"/>
      <c r="S619" s="2851"/>
      <c r="T619" s="2851"/>
      <c r="U619" s="2851" t="s">
        <v>1411</v>
      </c>
      <c r="V619" s="2851"/>
      <c r="W619" s="2851"/>
      <c r="X619" s="2851"/>
      <c r="Y619" s="2851"/>
      <c r="Z619" s="2851"/>
      <c r="AA619" s="2852" t="s">
        <v>1412</v>
      </c>
      <c r="AB619" s="2852"/>
      <c r="AC619" s="2852"/>
      <c r="AD619" s="2852"/>
      <c r="AE619" s="2852"/>
      <c r="AF619" s="2852"/>
      <c r="AG619" s="2279"/>
      <c r="AH619" s="2279"/>
      <c r="AI619" s="2279"/>
      <c r="AJ619" s="2279"/>
      <c r="AK619" s="2279"/>
      <c r="AL619" s="2279"/>
      <c r="AM619" s="2279"/>
    </row>
    <row r="620" spans="1:39" ht="14.25" customHeight="1" thickTop="1" thickBot="1" x14ac:dyDescent="0.25">
      <c r="A620" s="2850" t="s">
        <v>787</v>
      </c>
      <c r="B620" s="2850"/>
      <c r="C620" s="2850"/>
      <c r="D620" s="2850"/>
      <c r="E620" s="2850"/>
      <c r="F620" s="2850"/>
      <c r="G620" s="2850"/>
      <c r="H620" s="2850"/>
      <c r="I620" s="2850"/>
      <c r="J620" s="2850"/>
      <c r="K620" s="2851" t="s">
        <v>813</v>
      </c>
      <c r="L620" s="2851"/>
      <c r="M620" s="2851"/>
      <c r="N620" s="2851"/>
      <c r="O620" s="2851" t="s">
        <v>786</v>
      </c>
      <c r="P620" s="2851"/>
      <c r="Q620" s="2851"/>
      <c r="R620" s="2851"/>
      <c r="S620" s="2851"/>
      <c r="T620" s="2851"/>
      <c r="U620" s="2851" t="s">
        <v>786</v>
      </c>
      <c r="V620" s="2851"/>
      <c r="W620" s="2851"/>
      <c r="X620" s="2851"/>
      <c r="Y620" s="2851"/>
      <c r="Z620" s="2851"/>
      <c r="AA620" s="2852" t="s">
        <v>786</v>
      </c>
      <c r="AB620" s="2852"/>
      <c r="AC620" s="2852"/>
      <c r="AD620" s="2852"/>
      <c r="AE620" s="2852"/>
      <c r="AF620" s="2852"/>
      <c r="AG620" s="2279"/>
      <c r="AH620" s="2279"/>
      <c r="AI620" s="2279"/>
      <c r="AJ620" s="2279"/>
      <c r="AK620" s="2279"/>
      <c r="AL620" s="2279"/>
      <c r="AM620" s="2279"/>
    </row>
    <row r="621" spans="1:39" ht="14.25" customHeight="1" thickTop="1" thickBot="1" x14ac:dyDescent="0.25">
      <c r="A621" s="2850" t="s">
        <v>789</v>
      </c>
      <c r="B621" s="2850"/>
      <c r="C621" s="2850"/>
      <c r="D621" s="2850"/>
      <c r="E621" s="2850"/>
      <c r="F621" s="2850"/>
      <c r="G621" s="2850"/>
      <c r="H621" s="2850"/>
      <c r="I621" s="2850"/>
      <c r="J621" s="2850"/>
      <c r="K621" s="2851" t="s">
        <v>814</v>
      </c>
      <c r="L621" s="2851"/>
      <c r="M621" s="2851"/>
      <c r="N621" s="2851"/>
      <c r="O621" s="2851" t="s">
        <v>1022</v>
      </c>
      <c r="P621" s="2851"/>
      <c r="Q621" s="2851"/>
      <c r="R621" s="2851"/>
      <c r="S621" s="2851"/>
      <c r="T621" s="2851"/>
      <c r="U621" s="2851" t="s">
        <v>1413</v>
      </c>
      <c r="V621" s="2851"/>
      <c r="W621" s="2851"/>
      <c r="X621" s="2851"/>
      <c r="Y621" s="2851"/>
      <c r="Z621" s="2851"/>
      <c r="AA621" s="2852" t="s">
        <v>1414</v>
      </c>
      <c r="AB621" s="2852"/>
      <c r="AC621" s="2852"/>
      <c r="AD621" s="2852"/>
      <c r="AE621" s="2852"/>
      <c r="AF621" s="2852"/>
      <c r="AG621" s="2279"/>
      <c r="AH621" s="2279"/>
      <c r="AI621" s="2279"/>
      <c r="AJ621" s="2279"/>
      <c r="AK621" s="2279"/>
      <c r="AL621" s="2279"/>
      <c r="AM621" s="2279"/>
    </row>
    <row r="622" spans="1:39" ht="14.25" customHeight="1" thickTop="1" thickBot="1" x14ac:dyDescent="0.25">
      <c r="A622" s="2850" t="s">
        <v>791</v>
      </c>
      <c r="B622" s="2850"/>
      <c r="C622" s="2850"/>
      <c r="D622" s="2850"/>
      <c r="E622" s="2850"/>
      <c r="F622" s="2850"/>
      <c r="G622" s="2850"/>
      <c r="H622" s="2850"/>
      <c r="I622" s="2850"/>
      <c r="J622" s="2850"/>
      <c r="K622" s="2851" t="s">
        <v>815</v>
      </c>
      <c r="L622" s="2851"/>
      <c r="M622" s="2851"/>
      <c r="N622" s="2851"/>
      <c r="O622" s="2851" t="s">
        <v>1023</v>
      </c>
      <c r="P622" s="2851"/>
      <c r="Q622" s="2851"/>
      <c r="R622" s="2851"/>
      <c r="S622" s="2851"/>
      <c r="T622" s="2851"/>
      <c r="U622" s="2851" t="s">
        <v>1415</v>
      </c>
      <c r="V622" s="2851"/>
      <c r="W622" s="2851"/>
      <c r="X622" s="2851"/>
      <c r="Y622" s="2851"/>
      <c r="Z622" s="2851"/>
      <c r="AA622" s="2852" t="s">
        <v>1416</v>
      </c>
      <c r="AB622" s="2852"/>
      <c r="AC622" s="2852"/>
      <c r="AD622" s="2852"/>
      <c r="AE622" s="2852"/>
      <c r="AF622" s="2852"/>
      <c r="AG622" s="2279"/>
      <c r="AH622" s="2279"/>
      <c r="AI622" s="2279"/>
      <c r="AJ622" s="2279"/>
      <c r="AK622" s="2279"/>
      <c r="AL622" s="2279"/>
      <c r="AM622" s="2279"/>
    </row>
    <row r="623" spans="1:39" ht="14.25" customHeight="1" thickTop="1" thickBot="1" x14ac:dyDescent="0.25">
      <c r="A623" s="2850" t="s">
        <v>816</v>
      </c>
      <c r="B623" s="2850"/>
      <c r="C623" s="2850"/>
      <c r="D623" s="2850"/>
      <c r="E623" s="2850"/>
      <c r="F623" s="2850"/>
      <c r="G623" s="2850"/>
      <c r="H623" s="2850"/>
      <c r="I623" s="2850"/>
      <c r="J623" s="2850"/>
      <c r="K623" s="2851" t="s">
        <v>817</v>
      </c>
      <c r="L623" s="2851"/>
      <c r="M623" s="2851"/>
      <c r="N623" s="2851"/>
      <c r="O623" s="2851" t="s">
        <v>1024</v>
      </c>
      <c r="P623" s="2851"/>
      <c r="Q623" s="2851"/>
      <c r="R623" s="2851"/>
      <c r="S623" s="2851"/>
      <c r="T623" s="2851"/>
      <c r="U623" s="2851" t="s">
        <v>1417</v>
      </c>
      <c r="V623" s="2851"/>
      <c r="W623" s="2851"/>
      <c r="X623" s="2851"/>
      <c r="Y623" s="2851"/>
      <c r="Z623" s="2851"/>
      <c r="AA623" s="2852" t="s">
        <v>1418</v>
      </c>
      <c r="AB623" s="2852"/>
      <c r="AC623" s="2852"/>
      <c r="AD623" s="2852"/>
      <c r="AE623" s="2852"/>
      <c r="AF623" s="2852"/>
      <c r="AG623" s="2279"/>
      <c r="AH623" s="2279"/>
      <c r="AI623" s="2279"/>
      <c r="AJ623" s="2279"/>
      <c r="AK623" s="2279"/>
      <c r="AL623" s="2279"/>
      <c r="AM623" s="2279"/>
    </row>
    <row r="624" spans="1:39" ht="14.25" customHeight="1" thickTop="1" thickBot="1" x14ac:dyDescent="0.25">
      <c r="A624" s="2850" t="s">
        <v>784</v>
      </c>
      <c r="B624" s="2850"/>
      <c r="C624" s="2850"/>
      <c r="D624" s="2850"/>
      <c r="E624" s="2850"/>
      <c r="F624" s="2850"/>
      <c r="G624" s="2850"/>
      <c r="H624" s="2850"/>
      <c r="I624" s="2850"/>
      <c r="J624" s="2850"/>
      <c r="K624" s="2851" t="s">
        <v>818</v>
      </c>
      <c r="L624" s="2851"/>
      <c r="M624" s="2851"/>
      <c r="N624" s="2851"/>
      <c r="O624" s="2851" t="s">
        <v>786</v>
      </c>
      <c r="P624" s="2851"/>
      <c r="Q624" s="2851"/>
      <c r="R624" s="2851"/>
      <c r="S624" s="2851"/>
      <c r="T624" s="2851"/>
      <c r="U624" s="2851" t="s">
        <v>786</v>
      </c>
      <c r="V624" s="2851"/>
      <c r="W624" s="2851"/>
      <c r="X624" s="2851"/>
      <c r="Y624" s="2851"/>
      <c r="Z624" s="2851"/>
      <c r="AA624" s="2852" t="s">
        <v>786</v>
      </c>
      <c r="AB624" s="2852"/>
      <c r="AC624" s="2852"/>
      <c r="AD624" s="2852"/>
      <c r="AE624" s="2852"/>
      <c r="AF624" s="2852"/>
      <c r="AG624" s="2279"/>
      <c r="AH624" s="2279"/>
      <c r="AI624" s="2279"/>
      <c r="AJ624" s="2279"/>
      <c r="AK624" s="2279"/>
      <c r="AL624" s="2279"/>
      <c r="AM624" s="2279"/>
    </row>
    <row r="625" spans="1:39" ht="14.25" customHeight="1" thickTop="1" thickBot="1" x14ac:dyDescent="0.25">
      <c r="A625" s="2850" t="s">
        <v>787</v>
      </c>
      <c r="B625" s="2850"/>
      <c r="C625" s="2850"/>
      <c r="D625" s="2850"/>
      <c r="E625" s="2850"/>
      <c r="F625" s="2850"/>
      <c r="G625" s="2850"/>
      <c r="H625" s="2850"/>
      <c r="I625" s="2850"/>
      <c r="J625" s="2850"/>
      <c r="K625" s="2851" t="s">
        <v>819</v>
      </c>
      <c r="L625" s="2851"/>
      <c r="M625" s="2851"/>
      <c r="N625" s="2851"/>
      <c r="O625" s="2851" t="s">
        <v>786</v>
      </c>
      <c r="P625" s="2851"/>
      <c r="Q625" s="2851"/>
      <c r="R625" s="2851"/>
      <c r="S625" s="2851"/>
      <c r="T625" s="2851"/>
      <c r="U625" s="2851" t="s">
        <v>786</v>
      </c>
      <c r="V625" s="2851"/>
      <c r="W625" s="2851"/>
      <c r="X625" s="2851"/>
      <c r="Y625" s="2851"/>
      <c r="Z625" s="2851"/>
      <c r="AA625" s="2852" t="s">
        <v>786</v>
      </c>
      <c r="AB625" s="2852"/>
      <c r="AC625" s="2852"/>
      <c r="AD625" s="2852"/>
      <c r="AE625" s="2852"/>
      <c r="AF625" s="2852"/>
      <c r="AG625" s="2279"/>
      <c r="AH625" s="2279"/>
      <c r="AI625" s="2279"/>
      <c r="AJ625" s="2279"/>
      <c r="AK625" s="2279"/>
      <c r="AL625" s="2279"/>
      <c r="AM625" s="2279"/>
    </row>
    <row r="626" spans="1:39" ht="14.25" customHeight="1" thickTop="1" thickBot="1" x14ac:dyDescent="0.25">
      <c r="A626" s="2850" t="s">
        <v>789</v>
      </c>
      <c r="B626" s="2850"/>
      <c r="C626" s="2850"/>
      <c r="D626" s="2850"/>
      <c r="E626" s="2850"/>
      <c r="F626" s="2850"/>
      <c r="G626" s="2850"/>
      <c r="H626" s="2850"/>
      <c r="I626" s="2850"/>
      <c r="J626" s="2850"/>
      <c r="K626" s="2851" t="s">
        <v>820</v>
      </c>
      <c r="L626" s="2851"/>
      <c r="M626" s="2851"/>
      <c r="N626" s="2851"/>
      <c r="O626" s="2851" t="s">
        <v>1025</v>
      </c>
      <c r="P626" s="2851"/>
      <c r="Q626" s="2851"/>
      <c r="R626" s="2851"/>
      <c r="S626" s="2851"/>
      <c r="T626" s="2851"/>
      <c r="U626" s="2851" t="s">
        <v>1419</v>
      </c>
      <c r="V626" s="2851"/>
      <c r="W626" s="2851"/>
      <c r="X626" s="2851"/>
      <c r="Y626" s="2851"/>
      <c r="Z626" s="2851"/>
      <c r="AA626" s="2852" t="s">
        <v>1420</v>
      </c>
      <c r="AB626" s="2852"/>
      <c r="AC626" s="2852"/>
      <c r="AD626" s="2852"/>
      <c r="AE626" s="2852"/>
      <c r="AF626" s="2852"/>
      <c r="AG626" s="2279"/>
      <c r="AH626" s="2279"/>
      <c r="AI626" s="2279"/>
      <c r="AJ626" s="2279"/>
      <c r="AK626" s="2279"/>
      <c r="AL626" s="2279"/>
      <c r="AM626" s="2279"/>
    </row>
    <row r="627" spans="1:39" ht="14.25" customHeight="1" thickTop="1" thickBot="1" x14ac:dyDescent="0.25">
      <c r="A627" s="2850" t="s">
        <v>791</v>
      </c>
      <c r="B627" s="2850"/>
      <c r="C627" s="2850"/>
      <c r="D627" s="2850"/>
      <c r="E627" s="2850"/>
      <c r="F627" s="2850"/>
      <c r="G627" s="2850"/>
      <c r="H627" s="2850"/>
      <c r="I627" s="2850"/>
      <c r="J627" s="2850"/>
      <c r="K627" s="2851" t="s">
        <v>821</v>
      </c>
      <c r="L627" s="2851"/>
      <c r="M627" s="2851"/>
      <c r="N627" s="2851"/>
      <c r="O627" s="2851" t="s">
        <v>1026</v>
      </c>
      <c r="P627" s="2851"/>
      <c r="Q627" s="2851"/>
      <c r="R627" s="2851"/>
      <c r="S627" s="2851"/>
      <c r="T627" s="2851"/>
      <c r="U627" s="2851" t="s">
        <v>1421</v>
      </c>
      <c r="V627" s="2851"/>
      <c r="W627" s="2851"/>
      <c r="X627" s="2851"/>
      <c r="Y627" s="2851"/>
      <c r="Z627" s="2851"/>
      <c r="AA627" s="2852" t="s">
        <v>1422</v>
      </c>
      <c r="AB627" s="2852"/>
      <c r="AC627" s="2852"/>
      <c r="AD627" s="2852"/>
      <c r="AE627" s="2852"/>
      <c r="AF627" s="2852"/>
      <c r="AG627" s="2279"/>
      <c r="AH627" s="2279"/>
      <c r="AI627" s="2279"/>
      <c r="AJ627" s="2279"/>
      <c r="AK627" s="2279"/>
      <c r="AL627" s="2279"/>
      <c r="AM627" s="2279"/>
    </row>
    <row r="628" spans="1:39" ht="14.25" customHeight="1" thickTop="1" thickBot="1" x14ac:dyDescent="0.25">
      <c r="A628" s="2850" t="s">
        <v>822</v>
      </c>
      <c r="B628" s="2850"/>
      <c r="C628" s="2850"/>
      <c r="D628" s="2850"/>
      <c r="E628" s="2850"/>
      <c r="F628" s="2850"/>
      <c r="G628" s="2850"/>
      <c r="H628" s="2850"/>
      <c r="I628" s="2850"/>
      <c r="J628" s="2850"/>
      <c r="K628" s="2851" t="s">
        <v>823</v>
      </c>
      <c r="L628" s="2851"/>
      <c r="M628" s="2851"/>
      <c r="N628" s="2851"/>
      <c r="O628" s="2851" t="s">
        <v>786</v>
      </c>
      <c r="P628" s="2851"/>
      <c r="Q628" s="2851"/>
      <c r="R628" s="2851"/>
      <c r="S628" s="2851"/>
      <c r="T628" s="2851"/>
      <c r="U628" s="2851" t="s">
        <v>786</v>
      </c>
      <c r="V628" s="2851"/>
      <c r="W628" s="2851"/>
      <c r="X628" s="2851"/>
      <c r="Y628" s="2851"/>
      <c r="Z628" s="2851"/>
      <c r="AA628" s="2852" t="s">
        <v>786</v>
      </c>
      <c r="AB628" s="2852"/>
      <c r="AC628" s="2852"/>
      <c r="AD628" s="2852"/>
      <c r="AE628" s="2852"/>
      <c r="AF628" s="2852"/>
      <c r="AG628" s="2279"/>
      <c r="AH628" s="2279"/>
      <c r="AI628" s="2279"/>
      <c r="AJ628" s="2279"/>
      <c r="AK628" s="2279"/>
      <c r="AL628" s="2279"/>
      <c r="AM628" s="2279"/>
    </row>
    <row r="629" spans="1:39" ht="14.25" customHeight="1" thickTop="1" thickBot="1" x14ac:dyDescent="0.25">
      <c r="A629" s="2850" t="s">
        <v>784</v>
      </c>
      <c r="B629" s="2850"/>
      <c r="C629" s="2850"/>
      <c r="D629" s="2850"/>
      <c r="E629" s="2850"/>
      <c r="F629" s="2850"/>
      <c r="G629" s="2850"/>
      <c r="H629" s="2850"/>
      <c r="I629" s="2850"/>
      <c r="J629" s="2850"/>
      <c r="K629" s="2851" t="s">
        <v>824</v>
      </c>
      <c r="L629" s="2851"/>
      <c r="M629" s="2851"/>
      <c r="N629" s="2851"/>
      <c r="O629" s="2851" t="s">
        <v>786</v>
      </c>
      <c r="P629" s="2851"/>
      <c r="Q629" s="2851"/>
      <c r="R629" s="2851"/>
      <c r="S629" s="2851"/>
      <c r="T629" s="2851"/>
      <c r="U629" s="2851" t="s">
        <v>786</v>
      </c>
      <c r="V629" s="2851"/>
      <c r="W629" s="2851"/>
      <c r="X629" s="2851"/>
      <c r="Y629" s="2851"/>
      <c r="Z629" s="2851"/>
      <c r="AA629" s="2852" t="s">
        <v>786</v>
      </c>
      <c r="AB629" s="2852"/>
      <c r="AC629" s="2852"/>
      <c r="AD629" s="2852"/>
      <c r="AE629" s="2852"/>
      <c r="AF629" s="2852"/>
      <c r="AG629" s="2279"/>
      <c r="AH629" s="2279"/>
      <c r="AI629" s="2279"/>
      <c r="AJ629" s="2279"/>
      <c r="AK629" s="2279"/>
      <c r="AL629" s="2279"/>
      <c r="AM629" s="2279"/>
    </row>
    <row r="630" spans="1:39" ht="14.25" customHeight="1" thickTop="1" thickBot="1" x14ac:dyDescent="0.25">
      <c r="A630" s="2850" t="s">
        <v>787</v>
      </c>
      <c r="B630" s="2850"/>
      <c r="C630" s="2850"/>
      <c r="D630" s="2850"/>
      <c r="E630" s="2850"/>
      <c r="F630" s="2850"/>
      <c r="G630" s="2850"/>
      <c r="H630" s="2850"/>
      <c r="I630" s="2850"/>
      <c r="J630" s="2850"/>
      <c r="K630" s="2851" t="s">
        <v>825</v>
      </c>
      <c r="L630" s="2851"/>
      <c r="M630" s="2851"/>
      <c r="N630" s="2851"/>
      <c r="O630" s="2851" t="s">
        <v>786</v>
      </c>
      <c r="P630" s="2851"/>
      <c r="Q630" s="2851"/>
      <c r="R630" s="2851"/>
      <c r="S630" s="2851"/>
      <c r="T630" s="2851"/>
      <c r="U630" s="2851" t="s">
        <v>786</v>
      </c>
      <c r="V630" s="2851"/>
      <c r="W630" s="2851"/>
      <c r="X630" s="2851"/>
      <c r="Y630" s="2851"/>
      <c r="Z630" s="2851"/>
      <c r="AA630" s="2852" t="s">
        <v>786</v>
      </c>
      <c r="AB630" s="2852"/>
      <c r="AC630" s="2852"/>
      <c r="AD630" s="2852"/>
      <c r="AE630" s="2852"/>
      <c r="AF630" s="2852"/>
      <c r="AG630" s="2279"/>
      <c r="AH630" s="2279"/>
      <c r="AI630" s="2279"/>
      <c r="AJ630" s="2279"/>
      <c r="AK630" s="2279"/>
      <c r="AL630" s="2279"/>
      <c r="AM630" s="2279"/>
    </row>
    <row r="631" spans="1:39" ht="14.25" customHeight="1" thickTop="1" thickBot="1" x14ac:dyDescent="0.25">
      <c r="A631" s="2850" t="s">
        <v>789</v>
      </c>
      <c r="B631" s="2850"/>
      <c r="C631" s="2850"/>
      <c r="D631" s="2850"/>
      <c r="E631" s="2850"/>
      <c r="F631" s="2850"/>
      <c r="G631" s="2850"/>
      <c r="H631" s="2850"/>
      <c r="I631" s="2850"/>
      <c r="J631" s="2850"/>
      <c r="K631" s="2851" t="s">
        <v>826</v>
      </c>
      <c r="L631" s="2851"/>
      <c r="M631" s="2851"/>
      <c r="N631" s="2851"/>
      <c r="O631" s="2851" t="s">
        <v>786</v>
      </c>
      <c r="P631" s="2851"/>
      <c r="Q631" s="2851"/>
      <c r="R631" s="2851"/>
      <c r="S631" s="2851"/>
      <c r="T631" s="2851"/>
      <c r="U631" s="2851" t="s">
        <v>786</v>
      </c>
      <c r="V631" s="2851"/>
      <c r="W631" s="2851"/>
      <c r="X631" s="2851"/>
      <c r="Y631" s="2851"/>
      <c r="Z631" s="2851"/>
      <c r="AA631" s="2852" t="s">
        <v>786</v>
      </c>
      <c r="AB631" s="2852"/>
      <c r="AC631" s="2852"/>
      <c r="AD631" s="2852"/>
      <c r="AE631" s="2852"/>
      <c r="AF631" s="2852"/>
      <c r="AG631" s="2279"/>
      <c r="AH631" s="2279"/>
      <c r="AI631" s="2279"/>
      <c r="AJ631" s="2279"/>
      <c r="AK631" s="2279"/>
      <c r="AL631" s="2279"/>
      <c r="AM631" s="2279"/>
    </row>
    <row r="632" spans="1:39" ht="14.25" customHeight="1" thickTop="1" thickBot="1" x14ac:dyDescent="0.25">
      <c r="A632" s="2850" t="s">
        <v>791</v>
      </c>
      <c r="B632" s="2850"/>
      <c r="C632" s="2850"/>
      <c r="D632" s="2850"/>
      <c r="E632" s="2850"/>
      <c r="F632" s="2850"/>
      <c r="G632" s="2850"/>
      <c r="H632" s="2850"/>
      <c r="I632" s="2850"/>
      <c r="J632" s="2850"/>
      <c r="K632" s="2851" t="s">
        <v>827</v>
      </c>
      <c r="L632" s="2851"/>
      <c r="M632" s="2851"/>
      <c r="N632" s="2851"/>
      <c r="O632" s="2851" t="s">
        <v>786</v>
      </c>
      <c r="P632" s="2851"/>
      <c r="Q632" s="2851"/>
      <c r="R632" s="2851"/>
      <c r="S632" s="2851"/>
      <c r="T632" s="2851"/>
      <c r="U632" s="2851" t="s">
        <v>786</v>
      </c>
      <c r="V632" s="2851"/>
      <c r="W632" s="2851"/>
      <c r="X632" s="2851"/>
      <c r="Y632" s="2851"/>
      <c r="Z632" s="2851"/>
      <c r="AA632" s="2852" t="s">
        <v>786</v>
      </c>
      <c r="AB632" s="2852"/>
      <c r="AC632" s="2852"/>
      <c r="AD632" s="2852"/>
      <c r="AE632" s="2852"/>
      <c r="AF632" s="2852"/>
      <c r="AG632" s="2279"/>
      <c r="AH632" s="2279"/>
      <c r="AI632" s="2279"/>
      <c r="AJ632" s="2279"/>
      <c r="AK632" s="2279"/>
      <c r="AL632" s="2279"/>
      <c r="AM632" s="2279"/>
    </row>
    <row r="633" spans="1:39" ht="14.25" customHeight="1" thickTop="1" thickBot="1" x14ac:dyDescent="0.25">
      <c r="A633" s="2850" t="s">
        <v>828</v>
      </c>
      <c r="B633" s="2850"/>
      <c r="C633" s="2850"/>
      <c r="D633" s="2850"/>
      <c r="E633" s="2850"/>
      <c r="F633" s="2850"/>
      <c r="G633" s="2850"/>
      <c r="H633" s="2850"/>
      <c r="I633" s="2850"/>
      <c r="J633" s="2850"/>
      <c r="K633" s="2851" t="s">
        <v>829</v>
      </c>
      <c r="L633" s="2851"/>
      <c r="M633" s="2851"/>
      <c r="N633" s="2851"/>
      <c r="O633" s="2851" t="s">
        <v>1027</v>
      </c>
      <c r="P633" s="2851"/>
      <c r="Q633" s="2851"/>
      <c r="R633" s="2851"/>
      <c r="S633" s="2851"/>
      <c r="T633" s="2851"/>
      <c r="U633" s="2851" t="s">
        <v>1423</v>
      </c>
      <c r="V633" s="2851"/>
      <c r="W633" s="2851"/>
      <c r="X633" s="2851"/>
      <c r="Y633" s="2851"/>
      <c r="Z633" s="2851"/>
      <c r="AA633" s="2852" t="s">
        <v>1424</v>
      </c>
      <c r="AB633" s="2852"/>
      <c r="AC633" s="2852"/>
      <c r="AD633" s="2852"/>
      <c r="AE633" s="2852"/>
      <c r="AF633" s="2852"/>
      <c r="AG633" s="2279"/>
      <c r="AH633" s="2279"/>
      <c r="AI633" s="2279"/>
      <c r="AJ633" s="2279"/>
      <c r="AK633" s="2279"/>
      <c r="AL633" s="2279"/>
      <c r="AM633" s="2279"/>
    </row>
    <row r="634" spans="1:39" ht="14.25" customHeight="1" thickTop="1" thickBot="1" x14ac:dyDescent="0.25">
      <c r="A634" s="2850" t="s">
        <v>784</v>
      </c>
      <c r="B634" s="2850"/>
      <c r="C634" s="2850"/>
      <c r="D634" s="2850"/>
      <c r="E634" s="2850"/>
      <c r="F634" s="2850"/>
      <c r="G634" s="2850"/>
      <c r="H634" s="2850"/>
      <c r="I634" s="2850"/>
      <c r="J634" s="2850"/>
      <c r="K634" s="2851" t="s">
        <v>830</v>
      </c>
      <c r="L634" s="2851"/>
      <c r="M634" s="2851"/>
      <c r="N634" s="2851"/>
      <c r="O634" s="2851" t="s">
        <v>786</v>
      </c>
      <c r="P634" s="2851"/>
      <c r="Q634" s="2851"/>
      <c r="R634" s="2851"/>
      <c r="S634" s="2851"/>
      <c r="T634" s="2851"/>
      <c r="U634" s="2851" t="s">
        <v>786</v>
      </c>
      <c r="V634" s="2851"/>
      <c r="W634" s="2851"/>
      <c r="X634" s="2851"/>
      <c r="Y634" s="2851"/>
      <c r="Z634" s="2851"/>
      <c r="AA634" s="2852" t="s">
        <v>786</v>
      </c>
      <c r="AB634" s="2852"/>
      <c r="AC634" s="2852"/>
      <c r="AD634" s="2852"/>
      <c r="AE634" s="2852"/>
      <c r="AF634" s="2852"/>
      <c r="AG634" s="2279"/>
      <c r="AH634" s="2279"/>
      <c r="AI634" s="2279"/>
      <c r="AJ634" s="2279"/>
      <c r="AK634" s="2279"/>
      <c r="AL634" s="2279"/>
      <c r="AM634" s="2279"/>
    </row>
    <row r="635" spans="1:39" ht="14.25" customHeight="1" thickTop="1" thickBot="1" x14ac:dyDescent="0.25">
      <c r="A635" s="2850" t="s">
        <v>787</v>
      </c>
      <c r="B635" s="2850"/>
      <c r="C635" s="2850"/>
      <c r="D635" s="2850"/>
      <c r="E635" s="2850"/>
      <c r="F635" s="2850"/>
      <c r="G635" s="2850"/>
      <c r="H635" s="2850"/>
      <c r="I635" s="2850"/>
      <c r="J635" s="2850"/>
      <c r="K635" s="2851" t="s">
        <v>831</v>
      </c>
      <c r="L635" s="2851"/>
      <c r="M635" s="2851"/>
      <c r="N635" s="2851"/>
      <c r="O635" s="2851" t="s">
        <v>786</v>
      </c>
      <c r="P635" s="2851"/>
      <c r="Q635" s="2851"/>
      <c r="R635" s="2851"/>
      <c r="S635" s="2851"/>
      <c r="T635" s="2851"/>
      <c r="U635" s="2851" t="s">
        <v>786</v>
      </c>
      <c r="V635" s="2851"/>
      <c r="W635" s="2851"/>
      <c r="X635" s="2851"/>
      <c r="Y635" s="2851"/>
      <c r="Z635" s="2851"/>
      <c r="AA635" s="2852" t="s">
        <v>786</v>
      </c>
      <c r="AB635" s="2852"/>
      <c r="AC635" s="2852"/>
      <c r="AD635" s="2852"/>
      <c r="AE635" s="2852"/>
      <c r="AF635" s="2852"/>
      <c r="AG635" s="2279"/>
      <c r="AH635" s="2279"/>
      <c r="AI635" s="2279"/>
      <c r="AJ635" s="2279"/>
      <c r="AK635" s="2279"/>
      <c r="AL635" s="2279"/>
      <c r="AM635" s="2279"/>
    </row>
    <row r="636" spans="1:39" ht="14.25" customHeight="1" thickTop="1" thickBot="1" x14ac:dyDescent="0.25">
      <c r="A636" s="2850" t="s">
        <v>789</v>
      </c>
      <c r="B636" s="2850"/>
      <c r="C636" s="2850"/>
      <c r="D636" s="2850"/>
      <c r="E636" s="2850"/>
      <c r="F636" s="2850"/>
      <c r="G636" s="2850"/>
      <c r="H636" s="2850"/>
      <c r="I636" s="2850"/>
      <c r="J636" s="2850"/>
      <c r="K636" s="2851" t="s">
        <v>832</v>
      </c>
      <c r="L636" s="2851"/>
      <c r="M636" s="2851"/>
      <c r="N636" s="2851"/>
      <c r="O636" s="2851" t="s">
        <v>786</v>
      </c>
      <c r="P636" s="2851"/>
      <c r="Q636" s="2851"/>
      <c r="R636" s="2851"/>
      <c r="S636" s="2851"/>
      <c r="T636" s="2851"/>
      <c r="U636" s="2851" t="s">
        <v>786</v>
      </c>
      <c r="V636" s="2851"/>
      <c r="W636" s="2851"/>
      <c r="X636" s="2851"/>
      <c r="Y636" s="2851"/>
      <c r="Z636" s="2851"/>
      <c r="AA636" s="2852" t="s">
        <v>786</v>
      </c>
      <c r="AB636" s="2852"/>
      <c r="AC636" s="2852"/>
      <c r="AD636" s="2852"/>
      <c r="AE636" s="2852"/>
      <c r="AF636" s="2852"/>
      <c r="AG636" s="2279"/>
      <c r="AH636" s="2279"/>
      <c r="AI636" s="2279"/>
      <c r="AJ636" s="2279"/>
      <c r="AK636" s="2279"/>
      <c r="AL636" s="2279"/>
      <c r="AM636" s="2279"/>
    </row>
    <row r="637" spans="1:39" ht="14.25" customHeight="1" thickTop="1" thickBot="1" x14ac:dyDescent="0.25">
      <c r="A637" s="2850" t="s">
        <v>791</v>
      </c>
      <c r="B637" s="2850"/>
      <c r="C637" s="2850"/>
      <c r="D637" s="2850"/>
      <c r="E637" s="2850"/>
      <c r="F637" s="2850"/>
      <c r="G637" s="2850"/>
      <c r="H637" s="2850"/>
      <c r="I637" s="2850"/>
      <c r="J637" s="2850"/>
      <c r="K637" s="2851" t="s">
        <v>833</v>
      </c>
      <c r="L637" s="2851"/>
      <c r="M637" s="2851"/>
      <c r="N637" s="2851"/>
      <c r="O637" s="2851" t="s">
        <v>1027</v>
      </c>
      <c r="P637" s="2851"/>
      <c r="Q637" s="2851"/>
      <c r="R637" s="2851"/>
      <c r="S637" s="2851"/>
      <c r="T637" s="2851"/>
      <c r="U637" s="2851" t="s">
        <v>1423</v>
      </c>
      <c r="V637" s="2851"/>
      <c r="W637" s="2851"/>
      <c r="X637" s="2851"/>
      <c r="Y637" s="2851"/>
      <c r="Z637" s="2851"/>
      <c r="AA637" s="2852" t="s">
        <v>1424</v>
      </c>
      <c r="AB637" s="2852"/>
      <c r="AC637" s="2852"/>
      <c r="AD637" s="2852"/>
      <c r="AE637" s="2852"/>
      <c r="AF637" s="2852"/>
      <c r="AG637" s="2279"/>
      <c r="AH637" s="2279"/>
      <c r="AI637" s="2279"/>
      <c r="AJ637" s="2279"/>
      <c r="AK637" s="2279"/>
      <c r="AL637" s="2279"/>
      <c r="AM637" s="2279"/>
    </row>
    <row r="638" spans="1:39" ht="14.25" customHeight="1" thickTop="1" thickBot="1" x14ac:dyDescent="0.25">
      <c r="A638" s="2850" t="s">
        <v>834</v>
      </c>
      <c r="B638" s="2850"/>
      <c r="C638" s="2850"/>
      <c r="D638" s="2850"/>
      <c r="E638" s="2850"/>
      <c r="F638" s="2850"/>
      <c r="G638" s="2850"/>
      <c r="H638" s="2850"/>
      <c r="I638" s="2850"/>
      <c r="J638" s="2850"/>
      <c r="K638" s="2851" t="s">
        <v>835</v>
      </c>
      <c r="L638" s="2851"/>
      <c r="M638" s="2851"/>
      <c r="N638" s="2851"/>
      <c r="O638" s="2851" t="s">
        <v>786</v>
      </c>
      <c r="P638" s="2851"/>
      <c r="Q638" s="2851"/>
      <c r="R638" s="2851"/>
      <c r="S638" s="2851"/>
      <c r="T638" s="2851"/>
      <c r="U638" s="2851" t="s">
        <v>1425</v>
      </c>
      <c r="V638" s="2851"/>
      <c r="W638" s="2851"/>
      <c r="X638" s="2851"/>
      <c r="Y638" s="2851"/>
      <c r="Z638" s="2851"/>
      <c r="AA638" s="2852" t="s">
        <v>786</v>
      </c>
      <c r="AB638" s="2852"/>
      <c r="AC638" s="2852"/>
      <c r="AD638" s="2852"/>
      <c r="AE638" s="2852"/>
      <c r="AF638" s="2852"/>
      <c r="AG638" s="2279"/>
      <c r="AH638" s="2279"/>
      <c r="AI638" s="2279"/>
      <c r="AJ638" s="2279"/>
      <c r="AK638" s="2279"/>
      <c r="AL638" s="2279"/>
      <c r="AM638" s="2279"/>
    </row>
    <row r="639" spans="1:39" ht="14.25" customHeight="1" thickTop="1" thickBot="1" x14ac:dyDescent="0.25">
      <c r="A639" s="2850" t="s">
        <v>784</v>
      </c>
      <c r="B639" s="2850"/>
      <c r="C639" s="2850"/>
      <c r="D639" s="2850"/>
      <c r="E639" s="2850"/>
      <c r="F639" s="2850"/>
      <c r="G639" s="2850"/>
      <c r="H639" s="2850"/>
      <c r="I639" s="2850"/>
      <c r="J639" s="2850"/>
      <c r="K639" s="2851" t="s">
        <v>836</v>
      </c>
      <c r="L639" s="2851"/>
      <c r="M639" s="2851"/>
      <c r="N639" s="2851"/>
      <c r="O639" s="2851" t="s">
        <v>786</v>
      </c>
      <c r="P639" s="2851"/>
      <c r="Q639" s="2851"/>
      <c r="R639" s="2851"/>
      <c r="S639" s="2851"/>
      <c r="T639" s="2851"/>
      <c r="U639" s="2851" t="s">
        <v>786</v>
      </c>
      <c r="V639" s="2851"/>
      <c r="W639" s="2851"/>
      <c r="X639" s="2851"/>
      <c r="Y639" s="2851"/>
      <c r="Z639" s="2851"/>
      <c r="AA639" s="2852" t="s">
        <v>786</v>
      </c>
      <c r="AB639" s="2852"/>
      <c r="AC639" s="2852"/>
      <c r="AD639" s="2852"/>
      <c r="AE639" s="2852"/>
      <c r="AF639" s="2852"/>
      <c r="AG639" s="2279"/>
      <c r="AH639" s="2279"/>
      <c r="AI639" s="2279"/>
      <c r="AJ639" s="2279"/>
      <c r="AK639" s="2279"/>
      <c r="AL639" s="2279"/>
      <c r="AM639" s="2279"/>
    </row>
    <row r="640" spans="1:39" ht="14.25" customHeight="1" thickTop="1" thickBot="1" x14ac:dyDescent="0.25">
      <c r="A640" s="2850" t="s">
        <v>787</v>
      </c>
      <c r="B640" s="2850"/>
      <c r="C640" s="2850"/>
      <c r="D640" s="2850"/>
      <c r="E640" s="2850"/>
      <c r="F640" s="2850"/>
      <c r="G640" s="2850"/>
      <c r="H640" s="2850"/>
      <c r="I640" s="2850"/>
      <c r="J640" s="2850"/>
      <c r="K640" s="2851" t="s">
        <v>837</v>
      </c>
      <c r="L640" s="2851"/>
      <c r="M640" s="2851"/>
      <c r="N640" s="2851"/>
      <c r="O640" s="2851" t="s">
        <v>786</v>
      </c>
      <c r="P640" s="2851"/>
      <c r="Q640" s="2851"/>
      <c r="R640" s="2851"/>
      <c r="S640" s="2851"/>
      <c r="T640" s="2851"/>
      <c r="U640" s="2851" t="s">
        <v>786</v>
      </c>
      <c r="V640" s="2851"/>
      <c r="W640" s="2851"/>
      <c r="X640" s="2851"/>
      <c r="Y640" s="2851"/>
      <c r="Z640" s="2851"/>
      <c r="AA640" s="2852" t="s">
        <v>786</v>
      </c>
      <c r="AB640" s="2852"/>
      <c r="AC640" s="2852"/>
      <c r="AD640" s="2852"/>
      <c r="AE640" s="2852"/>
      <c r="AF640" s="2852"/>
      <c r="AG640" s="2279"/>
      <c r="AH640" s="2279"/>
      <c r="AI640" s="2279"/>
      <c r="AJ640" s="2279"/>
      <c r="AK640" s="2279"/>
      <c r="AL640" s="2279"/>
      <c r="AM640" s="2279"/>
    </row>
    <row r="641" spans="1:39" ht="14.25" customHeight="1" thickTop="1" thickBot="1" x14ac:dyDescent="0.25">
      <c r="A641" s="2850" t="s">
        <v>789</v>
      </c>
      <c r="B641" s="2850"/>
      <c r="C641" s="2850"/>
      <c r="D641" s="2850"/>
      <c r="E641" s="2850"/>
      <c r="F641" s="2850"/>
      <c r="G641" s="2850"/>
      <c r="H641" s="2850"/>
      <c r="I641" s="2850"/>
      <c r="J641" s="2850"/>
      <c r="K641" s="2851" t="s">
        <v>838</v>
      </c>
      <c r="L641" s="2851"/>
      <c r="M641" s="2851"/>
      <c r="N641" s="2851"/>
      <c r="O641" s="2851" t="s">
        <v>786</v>
      </c>
      <c r="P641" s="2851"/>
      <c r="Q641" s="2851"/>
      <c r="R641" s="2851"/>
      <c r="S641" s="2851"/>
      <c r="T641" s="2851"/>
      <c r="U641" s="2851" t="s">
        <v>1426</v>
      </c>
      <c r="V641" s="2851"/>
      <c r="W641" s="2851"/>
      <c r="X641" s="2851"/>
      <c r="Y641" s="2851"/>
      <c r="Z641" s="2851"/>
      <c r="AA641" s="2852" t="s">
        <v>786</v>
      </c>
      <c r="AB641" s="2852"/>
      <c r="AC641" s="2852"/>
      <c r="AD641" s="2852"/>
      <c r="AE641" s="2852"/>
      <c r="AF641" s="2852"/>
      <c r="AG641" s="2279"/>
      <c r="AH641" s="2279"/>
      <c r="AI641" s="2279"/>
      <c r="AJ641" s="2279"/>
      <c r="AK641" s="2279"/>
      <c r="AL641" s="2279"/>
      <c r="AM641" s="2279"/>
    </row>
    <row r="642" spans="1:39" ht="14.25" customHeight="1" thickTop="1" thickBot="1" x14ac:dyDescent="0.25">
      <c r="A642" s="2850" t="s">
        <v>791</v>
      </c>
      <c r="B642" s="2850"/>
      <c r="C642" s="2850"/>
      <c r="D642" s="2850"/>
      <c r="E642" s="2850"/>
      <c r="F642" s="2850"/>
      <c r="G642" s="2850"/>
      <c r="H642" s="2850"/>
      <c r="I642" s="2850"/>
      <c r="J642" s="2850"/>
      <c r="K642" s="2851" t="s">
        <v>839</v>
      </c>
      <c r="L642" s="2851"/>
      <c r="M642" s="2851"/>
      <c r="N642" s="2851"/>
      <c r="O642" s="2851" t="s">
        <v>786</v>
      </c>
      <c r="P642" s="2851"/>
      <c r="Q642" s="2851"/>
      <c r="R642" s="2851"/>
      <c r="S642" s="2851"/>
      <c r="T642" s="2851"/>
      <c r="U642" s="2851" t="s">
        <v>1427</v>
      </c>
      <c r="V642" s="2851"/>
      <c r="W642" s="2851"/>
      <c r="X642" s="2851"/>
      <c r="Y642" s="2851"/>
      <c r="Z642" s="2851"/>
      <c r="AA642" s="2852" t="s">
        <v>786</v>
      </c>
      <c r="AB642" s="2852"/>
      <c r="AC642" s="2852"/>
      <c r="AD642" s="2852"/>
      <c r="AE642" s="2852"/>
      <c r="AF642" s="2852"/>
      <c r="AG642" s="2279"/>
      <c r="AH642" s="2279"/>
      <c r="AI642" s="2279"/>
      <c r="AJ642" s="2279"/>
      <c r="AK642" s="2279"/>
      <c r="AL642" s="2279"/>
      <c r="AM642" s="2279"/>
    </row>
    <row r="643" spans="1:39" ht="14.25" customHeight="1" thickTop="1" thickBot="1" x14ac:dyDescent="0.25">
      <c r="A643" s="2850" t="s">
        <v>840</v>
      </c>
      <c r="B643" s="2850"/>
      <c r="C643" s="2850"/>
      <c r="D643" s="2850"/>
      <c r="E643" s="2850"/>
      <c r="F643" s="2850"/>
      <c r="G643" s="2850"/>
      <c r="H643" s="2850"/>
      <c r="I643" s="2850"/>
      <c r="J643" s="2850"/>
      <c r="K643" s="2851" t="s">
        <v>841</v>
      </c>
      <c r="L643" s="2851"/>
      <c r="M643" s="2851"/>
      <c r="N643" s="2851"/>
      <c r="O643" s="2851" t="s">
        <v>1028</v>
      </c>
      <c r="P643" s="2851"/>
      <c r="Q643" s="2851"/>
      <c r="R643" s="2851"/>
      <c r="S643" s="2851"/>
      <c r="T643" s="2851"/>
      <c r="U643" s="2851" t="s">
        <v>1428</v>
      </c>
      <c r="V643" s="2851"/>
      <c r="W643" s="2851"/>
      <c r="X643" s="2851"/>
      <c r="Y643" s="2851"/>
      <c r="Z643" s="2851"/>
      <c r="AA643" s="2852" t="s">
        <v>1429</v>
      </c>
      <c r="AB643" s="2852"/>
      <c r="AC643" s="2852"/>
      <c r="AD643" s="2852"/>
      <c r="AE643" s="2852"/>
      <c r="AF643" s="2852"/>
      <c r="AG643" s="2279"/>
      <c r="AH643" s="2279"/>
      <c r="AI643" s="2279"/>
      <c r="AJ643" s="2279"/>
      <c r="AK643" s="2279"/>
      <c r="AL643" s="2279"/>
      <c r="AM643" s="2279"/>
    </row>
    <row r="644" spans="1:39" ht="14.25" customHeight="1" thickTop="1" thickBot="1" x14ac:dyDescent="0.25">
      <c r="A644" s="2850" t="s">
        <v>842</v>
      </c>
      <c r="B644" s="2850"/>
      <c r="C644" s="2850"/>
      <c r="D644" s="2850"/>
      <c r="E644" s="2850"/>
      <c r="F644" s="2850"/>
      <c r="G644" s="2850"/>
      <c r="H644" s="2850"/>
      <c r="I644" s="2850"/>
      <c r="J644" s="2850"/>
      <c r="K644" s="2851" t="s">
        <v>843</v>
      </c>
      <c r="L644" s="2851"/>
      <c r="M644" s="2851"/>
      <c r="N644" s="2851"/>
      <c r="O644" s="2851" t="s">
        <v>1028</v>
      </c>
      <c r="P644" s="2851"/>
      <c r="Q644" s="2851"/>
      <c r="R644" s="2851"/>
      <c r="S644" s="2851"/>
      <c r="T644" s="2851"/>
      <c r="U644" s="2851" t="s">
        <v>1428</v>
      </c>
      <c r="V644" s="2851"/>
      <c r="W644" s="2851"/>
      <c r="X644" s="2851"/>
      <c r="Y644" s="2851"/>
      <c r="Z644" s="2851"/>
      <c r="AA644" s="2852" t="s">
        <v>1429</v>
      </c>
      <c r="AB644" s="2852"/>
      <c r="AC644" s="2852"/>
      <c r="AD644" s="2852"/>
      <c r="AE644" s="2852"/>
      <c r="AF644" s="2852"/>
      <c r="AG644" s="2279"/>
      <c r="AH644" s="2279"/>
      <c r="AI644" s="2279"/>
      <c r="AJ644" s="2279"/>
      <c r="AK644" s="2279"/>
      <c r="AL644" s="2279"/>
      <c r="AM644" s="2279"/>
    </row>
    <row r="645" spans="1:39" ht="14.25" customHeight="1" thickTop="1" thickBot="1" x14ac:dyDescent="0.25">
      <c r="A645" s="2850" t="s">
        <v>784</v>
      </c>
      <c r="B645" s="2850"/>
      <c r="C645" s="2850"/>
      <c r="D645" s="2850"/>
      <c r="E645" s="2850"/>
      <c r="F645" s="2850"/>
      <c r="G645" s="2850"/>
      <c r="H645" s="2850"/>
      <c r="I645" s="2850"/>
      <c r="J645" s="2850"/>
      <c r="K645" s="2851" t="s">
        <v>844</v>
      </c>
      <c r="L645" s="2851"/>
      <c r="M645" s="2851"/>
      <c r="N645" s="2851"/>
      <c r="O645" s="2851" t="s">
        <v>786</v>
      </c>
      <c r="P645" s="2851"/>
      <c r="Q645" s="2851"/>
      <c r="R645" s="2851"/>
      <c r="S645" s="2851"/>
      <c r="T645" s="2851"/>
      <c r="U645" s="2851" t="s">
        <v>786</v>
      </c>
      <c r="V645" s="2851"/>
      <c r="W645" s="2851"/>
      <c r="X645" s="2851"/>
      <c r="Y645" s="2851"/>
      <c r="Z645" s="2851"/>
      <c r="AA645" s="2852" t="s">
        <v>786</v>
      </c>
      <c r="AB645" s="2852"/>
      <c r="AC645" s="2852"/>
      <c r="AD645" s="2852"/>
      <c r="AE645" s="2852"/>
      <c r="AF645" s="2852"/>
      <c r="AG645" s="2279"/>
      <c r="AH645" s="2279"/>
      <c r="AI645" s="2279"/>
      <c r="AJ645" s="2279"/>
      <c r="AK645" s="2279"/>
      <c r="AL645" s="2279"/>
      <c r="AM645" s="2279"/>
    </row>
    <row r="646" spans="1:39" ht="14.25" customHeight="1" thickTop="1" thickBot="1" x14ac:dyDescent="0.25">
      <c r="A646" s="2850" t="s">
        <v>787</v>
      </c>
      <c r="B646" s="2850"/>
      <c r="C646" s="2850"/>
      <c r="D646" s="2850"/>
      <c r="E646" s="2850"/>
      <c r="F646" s="2850"/>
      <c r="G646" s="2850"/>
      <c r="H646" s="2850"/>
      <c r="I646" s="2850"/>
      <c r="J646" s="2850"/>
      <c r="K646" s="2851" t="s">
        <v>845</v>
      </c>
      <c r="L646" s="2851"/>
      <c r="M646" s="2851"/>
      <c r="N646" s="2851"/>
      <c r="O646" s="2851" t="s">
        <v>786</v>
      </c>
      <c r="P646" s="2851"/>
      <c r="Q646" s="2851"/>
      <c r="R646" s="2851"/>
      <c r="S646" s="2851"/>
      <c r="T646" s="2851"/>
      <c r="U646" s="2851" t="s">
        <v>786</v>
      </c>
      <c r="V646" s="2851"/>
      <c r="W646" s="2851"/>
      <c r="X646" s="2851"/>
      <c r="Y646" s="2851"/>
      <c r="Z646" s="2851"/>
      <c r="AA646" s="2852" t="s">
        <v>786</v>
      </c>
      <c r="AB646" s="2852"/>
      <c r="AC646" s="2852"/>
      <c r="AD646" s="2852"/>
      <c r="AE646" s="2852"/>
      <c r="AF646" s="2852"/>
      <c r="AG646" s="2279"/>
      <c r="AH646" s="2279"/>
      <c r="AI646" s="2279"/>
      <c r="AJ646" s="2279"/>
      <c r="AK646" s="2279"/>
      <c r="AL646" s="2279"/>
      <c r="AM646" s="2279"/>
    </row>
    <row r="647" spans="1:39" ht="14.25" customHeight="1" thickTop="1" thickBot="1" x14ac:dyDescent="0.25">
      <c r="A647" s="2850" t="s">
        <v>789</v>
      </c>
      <c r="B647" s="2850"/>
      <c r="C647" s="2850"/>
      <c r="D647" s="2850"/>
      <c r="E647" s="2850"/>
      <c r="F647" s="2850"/>
      <c r="G647" s="2850"/>
      <c r="H647" s="2850"/>
      <c r="I647" s="2850"/>
      <c r="J647" s="2850"/>
      <c r="K647" s="2851" t="s">
        <v>846</v>
      </c>
      <c r="L647" s="2851"/>
      <c r="M647" s="2851"/>
      <c r="N647" s="2851"/>
      <c r="O647" s="2851" t="s">
        <v>786</v>
      </c>
      <c r="P647" s="2851"/>
      <c r="Q647" s="2851"/>
      <c r="R647" s="2851"/>
      <c r="S647" s="2851"/>
      <c r="T647" s="2851"/>
      <c r="U647" s="2851" t="s">
        <v>786</v>
      </c>
      <c r="V647" s="2851"/>
      <c r="W647" s="2851"/>
      <c r="X647" s="2851"/>
      <c r="Y647" s="2851"/>
      <c r="Z647" s="2851"/>
      <c r="AA647" s="2852" t="s">
        <v>786</v>
      </c>
      <c r="AB647" s="2852"/>
      <c r="AC647" s="2852"/>
      <c r="AD647" s="2852"/>
      <c r="AE647" s="2852"/>
      <c r="AF647" s="2852"/>
      <c r="AG647" s="2279"/>
      <c r="AH647" s="2279"/>
      <c r="AI647" s="2279"/>
      <c r="AJ647" s="2279"/>
      <c r="AK647" s="2279"/>
      <c r="AL647" s="2279"/>
      <c r="AM647" s="2279"/>
    </row>
    <row r="648" spans="1:39" ht="14.25" customHeight="1" thickTop="1" thickBot="1" x14ac:dyDescent="0.25">
      <c r="A648" s="2850" t="s">
        <v>791</v>
      </c>
      <c r="B648" s="2850"/>
      <c r="C648" s="2850"/>
      <c r="D648" s="2850"/>
      <c r="E648" s="2850"/>
      <c r="F648" s="2850"/>
      <c r="G648" s="2850"/>
      <c r="H648" s="2850"/>
      <c r="I648" s="2850"/>
      <c r="J648" s="2850"/>
      <c r="K648" s="2851" t="s">
        <v>847</v>
      </c>
      <c r="L648" s="2851"/>
      <c r="M648" s="2851"/>
      <c r="N648" s="2851"/>
      <c r="O648" s="2851" t="s">
        <v>1028</v>
      </c>
      <c r="P648" s="2851"/>
      <c r="Q648" s="2851"/>
      <c r="R648" s="2851"/>
      <c r="S648" s="2851"/>
      <c r="T648" s="2851"/>
      <c r="U648" s="2851" t="s">
        <v>1428</v>
      </c>
      <c r="V648" s="2851"/>
      <c r="W648" s="2851"/>
      <c r="X648" s="2851"/>
      <c r="Y648" s="2851"/>
      <c r="Z648" s="2851"/>
      <c r="AA648" s="2852" t="s">
        <v>1429</v>
      </c>
      <c r="AB648" s="2852"/>
      <c r="AC648" s="2852"/>
      <c r="AD648" s="2852"/>
      <c r="AE648" s="2852"/>
      <c r="AF648" s="2852"/>
      <c r="AG648" s="2279"/>
      <c r="AH648" s="2279"/>
      <c r="AI648" s="2279"/>
      <c r="AJ648" s="2279"/>
      <c r="AK648" s="2279"/>
      <c r="AL648" s="2279"/>
      <c r="AM648" s="2279"/>
    </row>
    <row r="649" spans="1:39" ht="14.25" customHeight="1" thickTop="1" thickBot="1" x14ac:dyDescent="0.25">
      <c r="A649" s="2850" t="s">
        <v>848</v>
      </c>
      <c r="B649" s="2850"/>
      <c r="C649" s="2850"/>
      <c r="D649" s="2850"/>
      <c r="E649" s="2850"/>
      <c r="F649" s="2850"/>
      <c r="G649" s="2850"/>
      <c r="H649" s="2850"/>
      <c r="I649" s="2850"/>
      <c r="J649" s="2850"/>
      <c r="K649" s="2851" t="s">
        <v>849</v>
      </c>
      <c r="L649" s="2851"/>
      <c r="M649" s="2851"/>
      <c r="N649" s="2851"/>
      <c r="O649" s="2851" t="s">
        <v>786</v>
      </c>
      <c r="P649" s="2851"/>
      <c r="Q649" s="2851"/>
      <c r="R649" s="2851"/>
      <c r="S649" s="2851"/>
      <c r="T649" s="2851"/>
      <c r="U649" s="2851" t="s">
        <v>786</v>
      </c>
      <c r="V649" s="2851"/>
      <c r="W649" s="2851"/>
      <c r="X649" s="2851"/>
      <c r="Y649" s="2851"/>
      <c r="Z649" s="2851"/>
      <c r="AA649" s="2852" t="s">
        <v>786</v>
      </c>
      <c r="AB649" s="2852"/>
      <c r="AC649" s="2852"/>
      <c r="AD649" s="2852"/>
      <c r="AE649" s="2852"/>
      <c r="AF649" s="2852"/>
      <c r="AG649" s="2279"/>
      <c r="AH649" s="2279"/>
      <c r="AI649" s="2279"/>
      <c r="AJ649" s="2279"/>
      <c r="AK649" s="2279"/>
      <c r="AL649" s="2279"/>
      <c r="AM649" s="2279"/>
    </row>
    <row r="650" spans="1:39" ht="14.25" customHeight="1" thickTop="1" thickBot="1" x14ac:dyDescent="0.25">
      <c r="A650" s="2850" t="s">
        <v>784</v>
      </c>
      <c r="B650" s="2850"/>
      <c r="C650" s="2850"/>
      <c r="D650" s="2850"/>
      <c r="E650" s="2850"/>
      <c r="F650" s="2850"/>
      <c r="G650" s="2850"/>
      <c r="H650" s="2850"/>
      <c r="I650" s="2850"/>
      <c r="J650" s="2850"/>
      <c r="K650" s="2851" t="s">
        <v>850</v>
      </c>
      <c r="L650" s="2851"/>
      <c r="M650" s="2851"/>
      <c r="N650" s="2851"/>
      <c r="O650" s="2851" t="s">
        <v>786</v>
      </c>
      <c r="P650" s="2851"/>
      <c r="Q650" s="2851"/>
      <c r="R650" s="2851"/>
      <c r="S650" s="2851"/>
      <c r="T650" s="2851"/>
      <c r="U650" s="2851" t="s">
        <v>786</v>
      </c>
      <c r="V650" s="2851"/>
      <c r="W650" s="2851"/>
      <c r="X650" s="2851"/>
      <c r="Y650" s="2851"/>
      <c r="Z650" s="2851"/>
      <c r="AA650" s="2852" t="s">
        <v>786</v>
      </c>
      <c r="AB650" s="2852"/>
      <c r="AC650" s="2852"/>
      <c r="AD650" s="2852"/>
      <c r="AE650" s="2852"/>
      <c r="AF650" s="2852"/>
      <c r="AG650" s="2279"/>
      <c r="AH650" s="2279"/>
      <c r="AI650" s="2279"/>
      <c r="AJ650" s="2279"/>
      <c r="AK650" s="2279"/>
      <c r="AL650" s="2279"/>
      <c r="AM650" s="2279"/>
    </row>
    <row r="651" spans="1:39" ht="14.25" customHeight="1" thickTop="1" thickBot="1" x14ac:dyDescent="0.25">
      <c r="A651" s="2850" t="s">
        <v>787</v>
      </c>
      <c r="B651" s="2850"/>
      <c r="C651" s="2850"/>
      <c r="D651" s="2850"/>
      <c r="E651" s="2850"/>
      <c r="F651" s="2850"/>
      <c r="G651" s="2850"/>
      <c r="H651" s="2850"/>
      <c r="I651" s="2850"/>
      <c r="J651" s="2850"/>
      <c r="K651" s="2851" t="s">
        <v>851</v>
      </c>
      <c r="L651" s="2851"/>
      <c r="M651" s="2851"/>
      <c r="N651" s="2851"/>
      <c r="O651" s="2851" t="s">
        <v>786</v>
      </c>
      <c r="P651" s="2851"/>
      <c r="Q651" s="2851"/>
      <c r="R651" s="2851"/>
      <c r="S651" s="2851"/>
      <c r="T651" s="2851"/>
      <c r="U651" s="2851" t="s">
        <v>786</v>
      </c>
      <c r="V651" s="2851"/>
      <c r="W651" s="2851"/>
      <c r="X651" s="2851"/>
      <c r="Y651" s="2851"/>
      <c r="Z651" s="2851"/>
      <c r="AA651" s="2852" t="s">
        <v>786</v>
      </c>
      <c r="AB651" s="2852"/>
      <c r="AC651" s="2852"/>
      <c r="AD651" s="2852"/>
      <c r="AE651" s="2852"/>
      <c r="AF651" s="2852"/>
      <c r="AG651" s="2279"/>
      <c r="AH651" s="2279"/>
      <c r="AI651" s="2279"/>
      <c r="AJ651" s="2279"/>
      <c r="AK651" s="2279"/>
      <c r="AL651" s="2279"/>
      <c r="AM651" s="2279"/>
    </row>
    <row r="652" spans="1:39" ht="14.25" customHeight="1" thickTop="1" thickBot="1" x14ac:dyDescent="0.25">
      <c r="A652" s="2850" t="s">
        <v>789</v>
      </c>
      <c r="B652" s="2850"/>
      <c r="C652" s="2850"/>
      <c r="D652" s="2850"/>
      <c r="E652" s="2850"/>
      <c r="F652" s="2850"/>
      <c r="G652" s="2850"/>
      <c r="H652" s="2850"/>
      <c r="I652" s="2850"/>
      <c r="J652" s="2850"/>
      <c r="K652" s="2851" t="s">
        <v>852</v>
      </c>
      <c r="L652" s="2851"/>
      <c r="M652" s="2851"/>
      <c r="N652" s="2851"/>
      <c r="O652" s="2851" t="s">
        <v>786</v>
      </c>
      <c r="P652" s="2851"/>
      <c r="Q652" s="2851"/>
      <c r="R652" s="2851"/>
      <c r="S652" s="2851"/>
      <c r="T652" s="2851"/>
      <c r="U652" s="2851" t="s">
        <v>786</v>
      </c>
      <c r="V652" s="2851"/>
      <c r="W652" s="2851"/>
      <c r="X652" s="2851"/>
      <c r="Y652" s="2851"/>
      <c r="Z652" s="2851"/>
      <c r="AA652" s="2852" t="s">
        <v>786</v>
      </c>
      <c r="AB652" s="2852"/>
      <c r="AC652" s="2852"/>
      <c r="AD652" s="2852"/>
      <c r="AE652" s="2852"/>
      <c r="AF652" s="2852"/>
      <c r="AG652" s="2279"/>
      <c r="AH652" s="2279"/>
      <c r="AI652" s="2279"/>
      <c r="AJ652" s="2279"/>
      <c r="AK652" s="2279"/>
      <c r="AL652" s="2279"/>
      <c r="AM652" s="2279"/>
    </row>
    <row r="653" spans="1:39" ht="14.25" customHeight="1" thickTop="1" thickBot="1" x14ac:dyDescent="0.25">
      <c r="A653" s="2850" t="s">
        <v>791</v>
      </c>
      <c r="B653" s="2850"/>
      <c r="C653" s="2850"/>
      <c r="D653" s="2850"/>
      <c r="E653" s="2850"/>
      <c r="F653" s="2850"/>
      <c r="G653" s="2850"/>
      <c r="H653" s="2850"/>
      <c r="I653" s="2850"/>
      <c r="J653" s="2850"/>
      <c r="K653" s="2851" t="s">
        <v>853</v>
      </c>
      <c r="L653" s="2851"/>
      <c r="M653" s="2851"/>
      <c r="N653" s="2851"/>
      <c r="O653" s="2851" t="s">
        <v>786</v>
      </c>
      <c r="P653" s="2851"/>
      <c r="Q653" s="2851"/>
      <c r="R653" s="2851"/>
      <c r="S653" s="2851"/>
      <c r="T653" s="2851"/>
      <c r="U653" s="2851" t="s">
        <v>786</v>
      </c>
      <c r="V653" s="2851"/>
      <c r="W653" s="2851"/>
      <c r="X653" s="2851"/>
      <c r="Y653" s="2851"/>
      <c r="Z653" s="2851"/>
      <c r="AA653" s="2852" t="s">
        <v>786</v>
      </c>
      <c r="AB653" s="2852"/>
      <c r="AC653" s="2852"/>
      <c r="AD653" s="2852"/>
      <c r="AE653" s="2852"/>
      <c r="AF653" s="2852"/>
      <c r="AG653" s="2279"/>
      <c r="AH653" s="2279"/>
      <c r="AI653" s="2279"/>
      <c r="AJ653" s="2279"/>
      <c r="AK653" s="2279"/>
      <c r="AL653" s="2279"/>
      <c r="AM653" s="2279"/>
    </row>
    <row r="654" spans="1:39" ht="14.25" customHeight="1" thickTop="1" thickBot="1" x14ac:dyDescent="0.25">
      <c r="A654" s="2850" t="s">
        <v>854</v>
      </c>
      <c r="B654" s="2850"/>
      <c r="C654" s="2850"/>
      <c r="D654" s="2850"/>
      <c r="E654" s="2850"/>
      <c r="F654" s="2850"/>
      <c r="G654" s="2850"/>
      <c r="H654" s="2850"/>
      <c r="I654" s="2850"/>
      <c r="J654" s="2850"/>
      <c r="K654" s="2851" t="s">
        <v>855</v>
      </c>
      <c r="L654" s="2851"/>
      <c r="M654" s="2851"/>
      <c r="N654" s="2851"/>
      <c r="O654" s="2851" t="s">
        <v>786</v>
      </c>
      <c r="P654" s="2851"/>
      <c r="Q654" s="2851"/>
      <c r="R654" s="2851"/>
      <c r="S654" s="2851"/>
      <c r="T654" s="2851"/>
      <c r="U654" s="2851" t="s">
        <v>786</v>
      </c>
      <c r="V654" s="2851"/>
      <c r="W654" s="2851"/>
      <c r="X654" s="2851"/>
      <c r="Y654" s="2851"/>
      <c r="Z654" s="2851"/>
      <c r="AA654" s="2852" t="s">
        <v>786</v>
      </c>
      <c r="AB654" s="2852"/>
      <c r="AC654" s="2852"/>
      <c r="AD654" s="2852"/>
      <c r="AE654" s="2852"/>
      <c r="AF654" s="2852"/>
      <c r="AG654" s="2279"/>
      <c r="AH654" s="2279"/>
      <c r="AI654" s="2279"/>
      <c r="AJ654" s="2279"/>
      <c r="AK654" s="2279"/>
      <c r="AL654" s="2279"/>
      <c r="AM654" s="2279"/>
    </row>
    <row r="655" spans="1:39" ht="14.25" customHeight="1" thickTop="1" thickBot="1" x14ac:dyDescent="0.25">
      <c r="A655" s="2850" t="s">
        <v>784</v>
      </c>
      <c r="B655" s="2850"/>
      <c r="C655" s="2850"/>
      <c r="D655" s="2850"/>
      <c r="E655" s="2850"/>
      <c r="F655" s="2850"/>
      <c r="G655" s="2850"/>
      <c r="H655" s="2850"/>
      <c r="I655" s="2850"/>
      <c r="J655" s="2850"/>
      <c r="K655" s="2851" t="s">
        <v>856</v>
      </c>
      <c r="L655" s="2851"/>
      <c r="M655" s="2851"/>
      <c r="N655" s="2851"/>
      <c r="O655" s="2851" t="s">
        <v>786</v>
      </c>
      <c r="P655" s="2851"/>
      <c r="Q655" s="2851"/>
      <c r="R655" s="2851"/>
      <c r="S655" s="2851"/>
      <c r="T655" s="2851"/>
      <c r="U655" s="2851" t="s">
        <v>786</v>
      </c>
      <c r="V655" s="2851"/>
      <c r="W655" s="2851"/>
      <c r="X655" s="2851"/>
      <c r="Y655" s="2851"/>
      <c r="Z655" s="2851"/>
      <c r="AA655" s="2852" t="s">
        <v>786</v>
      </c>
      <c r="AB655" s="2852"/>
      <c r="AC655" s="2852"/>
      <c r="AD655" s="2852"/>
      <c r="AE655" s="2852"/>
      <c r="AF655" s="2852"/>
      <c r="AG655" s="2279"/>
      <c r="AH655" s="2279"/>
      <c r="AI655" s="2279"/>
      <c r="AJ655" s="2279"/>
      <c r="AK655" s="2279"/>
      <c r="AL655" s="2279"/>
      <c r="AM655" s="2279"/>
    </row>
    <row r="656" spans="1:39" ht="14.25" customHeight="1" thickTop="1" thickBot="1" x14ac:dyDescent="0.25">
      <c r="A656" s="2850" t="s">
        <v>787</v>
      </c>
      <c r="B656" s="2850"/>
      <c r="C656" s="2850"/>
      <c r="D656" s="2850"/>
      <c r="E656" s="2850"/>
      <c r="F656" s="2850"/>
      <c r="G656" s="2850"/>
      <c r="H656" s="2850"/>
      <c r="I656" s="2850"/>
      <c r="J656" s="2850"/>
      <c r="K656" s="2851" t="s">
        <v>857</v>
      </c>
      <c r="L656" s="2851"/>
      <c r="M656" s="2851"/>
      <c r="N656" s="2851"/>
      <c r="O656" s="2851" t="s">
        <v>786</v>
      </c>
      <c r="P656" s="2851"/>
      <c r="Q656" s="2851"/>
      <c r="R656" s="2851"/>
      <c r="S656" s="2851"/>
      <c r="T656" s="2851"/>
      <c r="U656" s="2851" t="s">
        <v>786</v>
      </c>
      <c r="V656" s="2851"/>
      <c r="W656" s="2851"/>
      <c r="X656" s="2851"/>
      <c r="Y656" s="2851"/>
      <c r="Z656" s="2851"/>
      <c r="AA656" s="2852" t="s">
        <v>786</v>
      </c>
      <c r="AB656" s="2852"/>
      <c r="AC656" s="2852"/>
      <c r="AD656" s="2852"/>
      <c r="AE656" s="2852"/>
      <c r="AF656" s="2852"/>
      <c r="AG656" s="2279"/>
      <c r="AH656" s="2279"/>
      <c r="AI656" s="2279"/>
      <c r="AJ656" s="2279"/>
      <c r="AK656" s="2279"/>
      <c r="AL656" s="2279"/>
      <c r="AM656" s="2279"/>
    </row>
    <row r="657" spans="1:39" ht="14.25" customHeight="1" thickTop="1" thickBot="1" x14ac:dyDescent="0.25">
      <c r="A657" s="2850" t="s">
        <v>789</v>
      </c>
      <c r="B657" s="2850"/>
      <c r="C657" s="2850"/>
      <c r="D657" s="2850"/>
      <c r="E657" s="2850"/>
      <c r="F657" s="2850"/>
      <c r="G657" s="2850"/>
      <c r="H657" s="2850"/>
      <c r="I657" s="2850"/>
      <c r="J657" s="2850"/>
      <c r="K657" s="2851" t="s">
        <v>858</v>
      </c>
      <c r="L657" s="2851"/>
      <c r="M657" s="2851"/>
      <c r="N657" s="2851"/>
      <c r="O657" s="2851" t="s">
        <v>786</v>
      </c>
      <c r="P657" s="2851"/>
      <c r="Q657" s="2851"/>
      <c r="R657" s="2851"/>
      <c r="S657" s="2851"/>
      <c r="T657" s="2851"/>
      <c r="U657" s="2851" t="s">
        <v>786</v>
      </c>
      <c r="V657" s="2851"/>
      <c r="W657" s="2851"/>
      <c r="X657" s="2851"/>
      <c r="Y657" s="2851"/>
      <c r="Z657" s="2851"/>
      <c r="AA657" s="2852" t="s">
        <v>786</v>
      </c>
      <c r="AB657" s="2852"/>
      <c r="AC657" s="2852"/>
      <c r="AD657" s="2852"/>
      <c r="AE657" s="2852"/>
      <c r="AF657" s="2852"/>
      <c r="AG657" s="2279"/>
      <c r="AH657" s="2279"/>
      <c r="AI657" s="2279"/>
      <c r="AJ657" s="2279"/>
      <c r="AK657" s="2279"/>
      <c r="AL657" s="2279"/>
      <c r="AM657" s="2279"/>
    </row>
    <row r="658" spans="1:39" ht="14.25" customHeight="1" thickTop="1" thickBot="1" x14ac:dyDescent="0.25">
      <c r="A658" s="2850" t="s">
        <v>791</v>
      </c>
      <c r="B658" s="2850"/>
      <c r="C658" s="2850"/>
      <c r="D658" s="2850"/>
      <c r="E658" s="2850"/>
      <c r="F658" s="2850"/>
      <c r="G658" s="2850"/>
      <c r="H658" s="2850"/>
      <c r="I658" s="2850"/>
      <c r="J658" s="2850"/>
      <c r="K658" s="2851" t="s">
        <v>859</v>
      </c>
      <c r="L658" s="2851"/>
      <c r="M658" s="2851"/>
      <c r="N658" s="2851"/>
      <c r="O658" s="2851" t="s">
        <v>786</v>
      </c>
      <c r="P658" s="2851"/>
      <c r="Q658" s="2851"/>
      <c r="R658" s="2851"/>
      <c r="S658" s="2851"/>
      <c r="T658" s="2851"/>
      <c r="U658" s="2851" t="s">
        <v>786</v>
      </c>
      <c r="V658" s="2851"/>
      <c r="W658" s="2851"/>
      <c r="X658" s="2851"/>
      <c r="Y658" s="2851"/>
      <c r="Z658" s="2851"/>
      <c r="AA658" s="2852" t="s">
        <v>786</v>
      </c>
      <c r="AB658" s="2852"/>
      <c r="AC658" s="2852"/>
      <c r="AD658" s="2852"/>
      <c r="AE658" s="2852"/>
      <c r="AF658" s="2852"/>
      <c r="AG658" s="2279"/>
      <c r="AH658" s="2279"/>
      <c r="AI658" s="2279"/>
      <c r="AJ658" s="2279"/>
      <c r="AK658" s="2279"/>
      <c r="AL658" s="2279"/>
      <c r="AM658" s="2279"/>
    </row>
    <row r="659" spans="1:39" ht="14.25" customHeight="1" thickTop="1" thickBot="1" x14ac:dyDescent="0.25">
      <c r="A659" s="2850" t="s">
        <v>860</v>
      </c>
      <c r="B659" s="2850"/>
      <c r="C659" s="2850"/>
      <c r="D659" s="2850"/>
      <c r="E659" s="2850"/>
      <c r="F659" s="2850"/>
      <c r="G659" s="2850"/>
      <c r="H659" s="2850"/>
      <c r="I659" s="2850"/>
      <c r="J659" s="2850"/>
      <c r="K659" s="2851" t="s">
        <v>861</v>
      </c>
      <c r="L659" s="2851"/>
      <c r="M659" s="2851"/>
      <c r="N659" s="2851"/>
      <c r="O659" s="2851" t="s">
        <v>786</v>
      </c>
      <c r="P659" s="2851"/>
      <c r="Q659" s="2851"/>
      <c r="R659" s="2851"/>
      <c r="S659" s="2851"/>
      <c r="T659" s="2851"/>
      <c r="U659" s="2851" t="s">
        <v>786</v>
      </c>
      <c r="V659" s="2851"/>
      <c r="W659" s="2851"/>
      <c r="X659" s="2851"/>
      <c r="Y659" s="2851"/>
      <c r="Z659" s="2851"/>
      <c r="AA659" s="2852" t="s">
        <v>786</v>
      </c>
      <c r="AB659" s="2852"/>
      <c r="AC659" s="2852"/>
      <c r="AD659" s="2852"/>
      <c r="AE659" s="2852"/>
      <c r="AF659" s="2852"/>
      <c r="AG659" s="2279"/>
      <c r="AH659" s="2279"/>
      <c r="AI659" s="2279"/>
      <c r="AJ659" s="2279"/>
      <c r="AK659" s="2279"/>
      <c r="AL659" s="2279"/>
      <c r="AM659" s="2279"/>
    </row>
    <row r="660" spans="1:39" ht="14.25" customHeight="1" thickTop="1" thickBot="1" x14ac:dyDescent="0.25">
      <c r="A660" s="2850" t="s">
        <v>862</v>
      </c>
      <c r="B660" s="2850"/>
      <c r="C660" s="2850"/>
      <c r="D660" s="2850"/>
      <c r="E660" s="2850"/>
      <c r="F660" s="2850"/>
      <c r="G660" s="2850"/>
      <c r="H660" s="2850"/>
      <c r="I660" s="2850"/>
      <c r="J660" s="2850"/>
      <c r="K660" s="2851" t="s">
        <v>863</v>
      </c>
      <c r="L660" s="2851"/>
      <c r="M660" s="2851"/>
      <c r="N660" s="2851"/>
      <c r="O660" s="2851" t="s">
        <v>786</v>
      </c>
      <c r="P660" s="2851"/>
      <c r="Q660" s="2851"/>
      <c r="R660" s="2851"/>
      <c r="S660" s="2851"/>
      <c r="T660" s="2851"/>
      <c r="U660" s="2851" t="s">
        <v>786</v>
      </c>
      <c r="V660" s="2851"/>
      <c r="W660" s="2851"/>
      <c r="X660" s="2851"/>
      <c r="Y660" s="2851"/>
      <c r="Z660" s="2851"/>
      <c r="AA660" s="2852" t="s">
        <v>786</v>
      </c>
      <c r="AB660" s="2852"/>
      <c r="AC660" s="2852"/>
      <c r="AD660" s="2852"/>
      <c r="AE660" s="2852"/>
      <c r="AF660" s="2852"/>
      <c r="AG660" s="2279"/>
      <c r="AH660" s="2279"/>
      <c r="AI660" s="2279"/>
      <c r="AJ660" s="2279"/>
      <c r="AK660" s="2279"/>
      <c r="AL660" s="2279"/>
      <c r="AM660" s="2279"/>
    </row>
    <row r="661" spans="1:39" ht="14.25" customHeight="1" thickTop="1" thickBot="1" x14ac:dyDescent="0.25">
      <c r="A661" s="2850" t="s">
        <v>784</v>
      </c>
      <c r="B661" s="2850"/>
      <c r="C661" s="2850"/>
      <c r="D661" s="2850"/>
      <c r="E661" s="2850"/>
      <c r="F661" s="2850"/>
      <c r="G661" s="2850"/>
      <c r="H661" s="2850"/>
      <c r="I661" s="2850"/>
      <c r="J661" s="2850"/>
      <c r="K661" s="2851" t="s">
        <v>864</v>
      </c>
      <c r="L661" s="2851"/>
      <c r="M661" s="2851"/>
      <c r="N661" s="2851"/>
      <c r="O661" s="2851" t="s">
        <v>786</v>
      </c>
      <c r="P661" s="2851"/>
      <c r="Q661" s="2851"/>
      <c r="R661" s="2851"/>
      <c r="S661" s="2851"/>
      <c r="T661" s="2851"/>
      <c r="U661" s="2851" t="s">
        <v>786</v>
      </c>
      <c r="V661" s="2851"/>
      <c r="W661" s="2851"/>
      <c r="X661" s="2851"/>
      <c r="Y661" s="2851"/>
      <c r="Z661" s="2851"/>
      <c r="AA661" s="2852" t="s">
        <v>786</v>
      </c>
      <c r="AB661" s="2852"/>
      <c r="AC661" s="2852"/>
      <c r="AD661" s="2852"/>
      <c r="AE661" s="2852"/>
      <c r="AF661" s="2852"/>
      <c r="AG661" s="2279"/>
      <c r="AH661" s="2279"/>
      <c r="AI661" s="2279"/>
      <c r="AJ661" s="2279"/>
      <c r="AK661" s="2279"/>
      <c r="AL661" s="2279"/>
      <c r="AM661" s="2279"/>
    </row>
    <row r="662" spans="1:39" ht="14.25" customHeight="1" thickTop="1" thickBot="1" x14ac:dyDescent="0.25">
      <c r="A662" s="2850" t="s">
        <v>787</v>
      </c>
      <c r="B662" s="2850"/>
      <c r="C662" s="2850"/>
      <c r="D662" s="2850"/>
      <c r="E662" s="2850"/>
      <c r="F662" s="2850"/>
      <c r="G662" s="2850"/>
      <c r="H662" s="2850"/>
      <c r="I662" s="2850"/>
      <c r="J662" s="2850"/>
      <c r="K662" s="2851" t="s">
        <v>865</v>
      </c>
      <c r="L662" s="2851"/>
      <c r="M662" s="2851"/>
      <c r="N662" s="2851"/>
      <c r="O662" s="2851" t="s">
        <v>786</v>
      </c>
      <c r="P662" s="2851"/>
      <c r="Q662" s="2851"/>
      <c r="R662" s="2851"/>
      <c r="S662" s="2851"/>
      <c r="T662" s="2851"/>
      <c r="U662" s="2851" t="s">
        <v>786</v>
      </c>
      <c r="V662" s="2851"/>
      <c r="W662" s="2851"/>
      <c r="X662" s="2851"/>
      <c r="Y662" s="2851"/>
      <c r="Z662" s="2851"/>
      <c r="AA662" s="2852" t="s">
        <v>786</v>
      </c>
      <c r="AB662" s="2852"/>
      <c r="AC662" s="2852"/>
      <c r="AD662" s="2852"/>
      <c r="AE662" s="2852"/>
      <c r="AF662" s="2852"/>
      <c r="AG662" s="2279"/>
      <c r="AH662" s="2279"/>
      <c r="AI662" s="2279"/>
      <c r="AJ662" s="2279"/>
      <c r="AK662" s="2279"/>
      <c r="AL662" s="2279"/>
      <c r="AM662" s="2279"/>
    </row>
    <row r="663" spans="1:39" ht="14.25" customHeight="1" thickTop="1" thickBot="1" x14ac:dyDescent="0.25">
      <c r="A663" s="2850" t="s">
        <v>789</v>
      </c>
      <c r="B663" s="2850"/>
      <c r="C663" s="2850"/>
      <c r="D663" s="2850"/>
      <c r="E663" s="2850"/>
      <c r="F663" s="2850"/>
      <c r="G663" s="2850"/>
      <c r="H663" s="2850"/>
      <c r="I663" s="2850"/>
      <c r="J663" s="2850"/>
      <c r="K663" s="2851" t="s">
        <v>866</v>
      </c>
      <c r="L663" s="2851"/>
      <c r="M663" s="2851"/>
      <c r="N663" s="2851"/>
      <c r="O663" s="2851" t="s">
        <v>786</v>
      </c>
      <c r="P663" s="2851"/>
      <c r="Q663" s="2851"/>
      <c r="R663" s="2851"/>
      <c r="S663" s="2851"/>
      <c r="T663" s="2851"/>
      <c r="U663" s="2851" t="s">
        <v>786</v>
      </c>
      <c r="V663" s="2851"/>
      <c r="W663" s="2851"/>
      <c r="X663" s="2851"/>
      <c r="Y663" s="2851"/>
      <c r="Z663" s="2851"/>
      <c r="AA663" s="2852" t="s">
        <v>786</v>
      </c>
      <c r="AB663" s="2852"/>
      <c r="AC663" s="2852"/>
      <c r="AD663" s="2852"/>
      <c r="AE663" s="2852"/>
      <c r="AF663" s="2852"/>
      <c r="AG663" s="2279"/>
      <c r="AH663" s="2279"/>
      <c r="AI663" s="2279"/>
      <c r="AJ663" s="2279"/>
      <c r="AK663" s="2279"/>
      <c r="AL663" s="2279"/>
      <c r="AM663" s="2279"/>
    </row>
    <row r="664" spans="1:39" ht="14.25" customHeight="1" thickTop="1" thickBot="1" x14ac:dyDescent="0.25">
      <c r="A664" s="2850" t="s">
        <v>791</v>
      </c>
      <c r="B664" s="2850"/>
      <c r="C664" s="2850"/>
      <c r="D664" s="2850"/>
      <c r="E664" s="2850"/>
      <c r="F664" s="2850"/>
      <c r="G664" s="2850"/>
      <c r="H664" s="2850"/>
      <c r="I664" s="2850"/>
      <c r="J664" s="2850"/>
      <c r="K664" s="2851" t="s">
        <v>867</v>
      </c>
      <c r="L664" s="2851"/>
      <c r="M664" s="2851"/>
      <c r="N664" s="2851"/>
      <c r="O664" s="2851" t="s">
        <v>786</v>
      </c>
      <c r="P664" s="2851"/>
      <c r="Q664" s="2851"/>
      <c r="R664" s="2851"/>
      <c r="S664" s="2851"/>
      <c r="T664" s="2851"/>
      <c r="U664" s="2851" t="s">
        <v>786</v>
      </c>
      <c r="V664" s="2851"/>
      <c r="W664" s="2851"/>
      <c r="X664" s="2851"/>
      <c r="Y664" s="2851"/>
      <c r="Z664" s="2851"/>
      <c r="AA664" s="2852" t="s">
        <v>786</v>
      </c>
      <c r="AB664" s="2852"/>
      <c r="AC664" s="2852"/>
      <c r="AD664" s="2852"/>
      <c r="AE664" s="2852"/>
      <c r="AF664" s="2852"/>
      <c r="AG664" s="2279"/>
      <c r="AH664" s="2279"/>
      <c r="AI664" s="2279"/>
      <c r="AJ664" s="2279"/>
      <c r="AK664" s="2279"/>
      <c r="AL664" s="2279"/>
      <c r="AM664" s="2279"/>
    </row>
    <row r="665" spans="1:39" ht="14.25" customHeight="1" thickTop="1" thickBot="1" x14ac:dyDescent="0.25">
      <c r="A665" s="2850" t="s">
        <v>868</v>
      </c>
      <c r="B665" s="2850"/>
      <c r="C665" s="2850"/>
      <c r="D665" s="2850"/>
      <c r="E665" s="2850"/>
      <c r="F665" s="2850"/>
      <c r="G665" s="2850"/>
      <c r="H665" s="2850"/>
      <c r="I665" s="2850"/>
      <c r="J665" s="2850"/>
      <c r="K665" s="2851" t="s">
        <v>869</v>
      </c>
      <c r="L665" s="2851"/>
      <c r="M665" s="2851"/>
      <c r="N665" s="2851"/>
      <c r="O665" s="2851" t="s">
        <v>786</v>
      </c>
      <c r="P665" s="2851"/>
      <c r="Q665" s="2851"/>
      <c r="R665" s="2851"/>
      <c r="S665" s="2851"/>
      <c r="T665" s="2851"/>
      <c r="U665" s="2851" t="s">
        <v>786</v>
      </c>
      <c r="V665" s="2851"/>
      <c r="W665" s="2851"/>
      <c r="X665" s="2851"/>
      <c r="Y665" s="2851"/>
      <c r="Z665" s="2851"/>
      <c r="AA665" s="2852" t="s">
        <v>786</v>
      </c>
      <c r="AB665" s="2852"/>
      <c r="AC665" s="2852"/>
      <c r="AD665" s="2852"/>
      <c r="AE665" s="2852"/>
      <c r="AF665" s="2852"/>
      <c r="AG665" s="2279"/>
      <c r="AH665" s="2279"/>
      <c r="AI665" s="2279"/>
      <c r="AJ665" s="2279"/>
      <c r="AK665" s="2279"/>
      <c r="AL665" s="2279"/>
      <c r="AM665" s="2279"/>
    </row>
    <row r="666" spans="1:39" ht="14.25" customHeight="1" thickTop="1" thickBot="1" x14ac:dyDescent="0.25">
      <c r="A666" s="2850" t="s">
        <v>784</v>
      </c>
      <c r="B666" s="2850"/>
      <c r="C666" s="2850"/>
      <c r="D666" s="2850"/>
      <c r="E666" s="2850"/>
      <c r="F666" s="2850"/>
      <c r="G666" s="2850"/>
      <c r="H666" s="2850"/>
      <c r="I666" s="2850"/>
      <c r="J666" s="2850"/>
      <c r="K666" s="2851" t="s">
        <v>870</v>
      </c>
      <c r="L666" s="2851"/>
      <c r="M666" s="2851"/>
      <c r="N666" s="2851"/>
      <c r="O666" s="2851" t="s">
        <v>786</v>
      </c>
      <c r="P666" s="2851"/>
      <c r="Q666" s="2851"/>
      <c r="R666" s="2851"/>
      <c r="S666" s="2851"/>
      <c r="T666" s="2851"/>
      <c r="U666" s="2851" t="s">
        <v>786</v>
      </c>
      <c r="V666" s="2851"/>
      <c r="W666" s="2851"/>
      <c r="X666" s="2851"/>
      <c r="Y666" s="2851"/>
      <c r="Z666" s="2851"/>
      <c r="AA666" s="2852" t="s">
        <v>786</v>
      </c>
      <c r="AB666" s="2852"/>
      <c r="AC666" s="2852"/>
      <c r="AD666" s="2852"/>
      <c r="AE666" s="2852"/>
      <c r="AF666" s="2852"/>
      <c r="AG666" s="2279"/>
      <c r="AH666" s="2279"/>
      <c r="AI666" s="2279"/>
      <c r="AJ666" s="2279"/>
      <c r="AK666" s="2279"/>
      <c r="AL666" s="2279"/>
      <c r="AM666" s="2279"/>
    </row>
    <row r="667" spans="1:39" ht="14.25" customHeight="1" thickTop="1" thickBot="1" x14ac:dyDescent="0.25">
      <c r="A667" s="2850" t="s">
        <v>787</v>
      </c>
      <c r="B667" s="2850"/>
      <c r="C667" s="2850"/>
      <c r="D667" s="2850"/>
      <c r="E667" s="2850"/>
      <c r="F667" s="2850"/>
      <c r="G667" s="2850"/>
      <c r="H667" s="2850"/>
      <c r="I667" s="2850"/>
      <c r="J667" s="2850"/>
      <c r="K667" s="2851" t="s">
        <v>871</v>
      </c>
      <c r="L667" s="2851"/>
      <c r="M667" s="2851"/>
      <c r="N667" s="2851"/>
      <c r="O667" s="2851" t="s">
        <v>786</v>
      </c>
      <c r="P667" s="2851"/>
      <c r="Q667" s="2851"/>
      <c r="R667" s="2851"/>
      <c r="S667" s="2851"/>
      <c r="T667" s="2851"/>
      <c r="U667" s="2851" t="s">
        <v>786</v>
      </c>
      <c r="V667" s="2851"/>
      <c r="W667" s="2851"/>
      <c r="X667" s="2851"/>
      <c r="Y667" s="2851"/>
      <c r="Z667" s="2851"/>
      <c r="AA667" s="2852" t="s">
        <v>786</v>
      </c>
      <c r="AB667" s="2852"/>
      <c r="AC667" s="2852"/>
      <c r="AD667" s="2852"/>
      <c r="AE667" s="2852"/>
      <c r="AF667" s="2852"/>
      <c r="AG667" s="2279"/>
      <c r="AH667" s="2279"/>
      <c r="AI667" s="2279"/>
      <c r="AJ667" s="2279"/>
      <c r="AK667" s="2279"/>
      <c r="AL667" s="2279"/>
      <c r="AM667" s="2279"/>
    </row>
    <row r="668" spans="1:39" ht="14.25" customHeight="1" thickTop="1" thickBot="1" x14ac:dyDescent="0.25">
      <c r="A668" s="2850" t="s">
        <v>789</v>
      </c>
      <c r="B668" s="2850"/>
      <c r="C668" s="2850"/>
      <c r="D668" s="2850"/>
      <c r="E668" s="2850"/>
      <c r="F668" s="2850"/>
      <c r="G668" s="2850"/>
      <c r="H668" s="2850"/>
      <c r="I668" s="2850"/>
      <c r="J668" s="2850"/>
      <c r="K668" s="2851" t="s">
        <v>872</v>
      </c>
      <c r="L668" s="2851"/>
      <c r="M668" s="2851"/>
      <c r="N668" s="2851"/>
      <c r="O668" s="2851" t="s">
        <v>786</v>
      </c>
      <c r="P668" s="2851"/>
      <c r="Q668" s="2851"/>
      <c r="R668" s="2851"/>
      <c r="S668" s="2851"/>
      <c r="T668" s="2851"/>
      <c r="U668" s="2851" t="s">
        <v>786</v>
      </c>
      <c r="V668" s="2851"/>
      <c r="W668" s="2851"/>
      <c r="X668" s="2851"/>
      <c r="Y668" s="2851"/>
      <c r="Z668" s="2851"/>
      <c r="AA668" s="2852" t="s">
        <v>786</v>
      </c>
      <c r="AB668" s="2852"/>
      <c r="AC668" s="2852"/>
      <c r="AD668" s="2852"/>
      <c r="AE668" s="2852"/>
      <c r="AF668" s="2852"/>
      <c r="AG668" s="2279"/>
      <c r="AH668" s="2279"/>
      <c r="AI668" s="2279"/>
      <c r="AJ668" s="2279"/>
      <c r="AK668" s="2279"/>
      <c r="AL668" s="2279"/>
      <c r="AM668" s="2279"/>
    </row>
    <row r="669" spans="1:39" ht="14.25" customHeight="1" thickTop="1" thickBot="1" x14ac:dyDescent="0.25">
      <c r="A669" s="2850" t="s">
        <v>791</v>
      </c>
      <c r="B669" s="2850"/>
      <c r="C669" s="2850"/>
      <c r="D669" s="2850"/>
      <c r="E669" s="2850"/>
      <c r="F669" s="2850"/>
      <c r="G669" s="2850"/>
      <c r="H669" s="2850"/>
      <c r="I669" s="2850"/>
      <c r="J669" s="2850"/>
      <c r="K669" s="2851" t="s">
        <v>873</v>
      </c>
      <c r="L669" s="2851"/>
      <c r="M669" s="2851"/>
      <c r="N669" s="2851"/>
      <c r="O669" s="2851" t="s">
        <v>786</v>
      </c>
      <c r="P669" s="2851"/>
      <c r="Q669" s="2851"/>
      <c r="R669" s="2851"/>
      <c r="S669" s="2851"/>
      <c r="T669" s="2851"/>
      <c r="U669" s="2851" t="s">
        <v>786</v>
      </c>
      <c r="V669" s="2851"/>
      <c r="W669" s="2851"/>
      <c r="X669" s="2851"/>
      <c r="Y669" s="2851"/>
      <c r="Z669" s="2851"/>
      <c r="AA669" s="2852" t="s">
        <v>786</v>
      </c>
      <c r="AB669" s="2852"/>
      <c r="AC669" s="2852"/>
      <c r="AD669" s="2852"/>
      <c r="AE669" s="2852"/>
      <c r="AF669" s="2852"/>
      <c r="AG669" s="2279"/>
      <c r="AH669" s="2279"/>
      <c r="AI669" s="2279"/>
      <c r="AJ669" s="2279"/>
      <c r="AK669" s="2279"/>
      <c r="AL669" s="2279"/>
      <c r="AM669" s="2279"/>
    </row>
    <row r="670" spans="1:39" ht="14.25" customHeight="1" thickTop="1" thickBot="1" x14ac:dyDescent="0.25">
      <c r="A670" s="2850" t="s">
        <v>874</v>
      </c>
      <c r="B670" s="2850"/>
      <c r="C670" s="2850"/>
      <c r="D670" s="2850"/>
      <c r="E670" s="2850"/>
      <c r="F670" s="2850"/>
      <c r="G670" s="2850"/>
      <c r="H670" s="2850"/>
      <c r="I670" s="2850"/>
      <c r="J670" s="2850"/>
      <c r="K670" s="2851" t="s">
        <v>875</v>
      </c>
      <c r="L670" s="2851"/>
      <c r="M670" s="2851"/>
      <c r="N670" s="2851"/>
      <c r="O670" s="2851" t="s">
        <v>1029</v>
      </c>
      <c r="P670" s="2851"/>
      <c r="Q670" s="2851"/>
      <c r="R670" s="2851"/>
      <c r="S670" s="2851"/>
      <c r="T670" s="2851"/>
      <c r="U670" s="2851" t="s">
        <v>1430</v>
      </c>
      <c r="V670" s="2851"/>
      <c r="W670" s="2851"/>
      <c r="X670" s="2851"/>
      <c r="Y670" s="2851"/>
      <c r="Z670" s="2851"/>
      <c r="AA670" s="2852" t="s">
        <v>1431</v>
      </c>
      <c r="AB670" s="2852"/>
      <c r="AC670" s="2852"/>
      <c r="AD670" s="2852"/>
      <c r="AE670" s="2852"/>
      <c r="AF670" s="2852"/>
      <c r="AG670" s="2279"/>
      <c r="AH670" s="2279"/>
      <c r="AI670" s="2279"/>
      <c r="AJ670" s="2279"/>
      <c r="AK670" s="2279"/>
      <c r="AL670" s="2279"/>
      <c r="AM670" s="2279"/>
    </row>
    <row r="671" spans="1:39" ht="14.25" customHeight="1" thickTop="1" thickBot="1" x14ac:dyDescent="0.25">
      <c r="A671" s="2850" t="s">
        <v>876</v>
      </c>
      <c r="B671" s="2850"/>
      <c r="C671" s="2850"/>
      <c r="D671" s="2850"/>
      <c r="E671" s="2850"/>
      <c r="F671" s="2850"/>
      <c r="G671" s="2850"/>
      <c r="H671" s="2850"/>
      <c r="I671" s="2850"/>
      <c r="J671" s="2850"/>
      <c r="K671" s="2851" t="s">
        <v>877</v>
      </c>
      <c r="L671" s="2851"/>
      <c r="M671" s="2851"/>
      <c r="N671" s="2851"/>
      <c r="O671" s="2851" t="s">
        <v>786</v>
      </c>
      <c r="P671" s="2851"/>
      <c r="Q671" s="2851"/>
      <c r="R671" s="2851"/>
      <c r="S671" s="2851"/>
      <c r="T671" s="2851"/>
      <c r="U671" s="2851" t="s">
        <v>786</v>
      </c>
      <c r="V671" s="2851"/>
      <c r="W671" s="2851"/>
      <c r="X671" s="2851"/>
      <c r="Y671" s="2851"/>
      <c r="Z671" s="2851"/>
      <c r="AA671" s="2852" t="s">
        <v>786</v>
      </c>
      <c r="AB671" s="2852"/>
      <c r="AC671" s="2852"/>
      <c r="AD671" s="2852"/>
      <c r="AE671" s="2852"/>
      <c r="AF671" s="2852"/>
      <c r="AG671" s="2279"/>
      <c r="AH671" s="2279"/>
      <c r="AI671" s="2279"/>
      <c r="AJ671" s="2279"/>
      <c r="AK671" s="2279"/>
      <c r="AL671" s="2279"/>
      <c r="AM671" s="2279"/>
    </row>
    <row r="672" spans="1:39" ht="14.25" customHeight="1" thickTop="1" thickBot="1" x14ac:dyDescent="0.25">
      <c r="A672" s="2850" t="s">
        <v>878</v>
      </c>
      <c r="B672" s="2850"/>
      <c r="C672" s="2850"/>
      <c r="D672" s="2850"/>
      <c r="E672" s="2850"/>
      <c r="F672" s="2850"/>
      <c r="G672" s="2850"/>
      <c r="H672" s="2850"/>
      <c r="I672" s="2850"/>
      <c r="J672" s="2850"/>
      <c r="K672" s="2851" t="s">
        <v>879</v>
      </c>
      <c r="L672" s="2851"/>
      <c r="M672" s="2851"/>
      <c r="N672" s="2851"/>
      <c r="O672" s="2851" t="s">
        <v>1029</v>
      </c>
      <c r="P672" s="2851"/>
      <c r="Q672" s="2851"/>
      <c r="R672" s="2851"/>
      <c r="S672" s="2851"/>
      <c r="T672" s="2851"/>
      <c r="U672" s="2851" t="s">
        <v>1430</v>
      </c>
      <c r="V672" s="2851"/>
      <c r="W672" s="2851"/>
      <c r="X672" s="2851"/>
      <c r="Y672" s="2851"/>
      <c r="Z672" s="2851"/>
      <c r="AA672" s="2852" t="s">
        <v>1431</v>
      </c>
      <c r="AB672" s="2852"/>
      <c r="AC672" s="2852"/>
      <c r="AD672" s="2852"/>
      <c r="AE672" s="2852"/>
      <c r="AF672" s="2852"/>
      <c r="AG672" s="2279"/>
      <c r="AH672" s="2279"/>
      <c r="AI672" s="2279"/>
      <c r="AJ672" s="2279"/>
      <c r="AK672" s="2279"/>
      <c r="AL672" s="2279"/>
      <c r="AM672" s="2279"/>
    </row>
    <row r="673" spans="1:39" ht="14.25" customHeight="1" thickTop="1" thickBot="1" x14ac:dyDescent="0.25">
      <c r="A673" s="2850" t="s">
        <v>880</v>
      </c>
      <c r="B673" s="2850"/>
      <c r="C673" s="2850"/>
      <c r="D673" s="2850"/>
      <c r="E673" s="2850"/>
      <c r="F673" s="2850"/>
      <c r="G673" s="2850"/>
      <c r="H673" s="2850"/>
      <c r="I673" s="2850"/>
      <c r="J673" s="2850"/>
      <c r="K673" s="2851" t="s">
        <v>881</v>
      </c>
      <c r="L673" s="2851"/>
      <c r="M673" s="2851"/>
      <c r="N673" s="2851"/>
      <c r="O673" s="2851" t="s">
        <v>1030</v>
      </c>
      <c r="P673" s="2851"/>
      <c r="Q673" s="2851"/>
      <c r="R673" s="2851"/>
      <c r="S673" s="2851"/>
      <c r="T673" s="2851"/>
      <c r="U673" s="2851" t="s">
        <v>1432</v>
      </c>
      <c r="V673" s="2851"/>
      <c r="W673" s="2851"/>
      <c r="X673" s="2851"/>
      <c r="Y673" s="2851"/>
      <c r="Z673" s="2851"/>
      <c r="AA673" s="2852" t="s">
        <v>1433</v>
      </c>
      <c r="AB673" s="2852"/>
      <c r="AC673" s="2852"/>
      <c r="AD673" s="2852"/>
      <c r="AE673" s="2852"/>
      <c r="AF673" s="2852"/>
      <c r="AG673" s="2279"/>
      <c r="AH673" s="2279"/>
      <c r="AI673" s="2279"/>
      <c r="AJ673" s="2279"/>
      <c r="AK673" s="2279"/>
      <c r="AL673" s="2279"/>
      <c r="AM673" s="2279"/>
    </row>
    <row r="674" spans="1:39" ht="14.25" customHeight="1" thickTop="1" thickBot="1" x14ac:dyDescent="0.25">
      <c r="A674" s="2850" t="s">
        <v>883</v>
      </c>
      <c r="B674" s="2850"/>
      <c r="C674" s="2850"/>
      <c r="D674" s="2850"/>
      <c r="E674" s="2850"/>
      <c r="F674" s="2850"/>
      <c r="G674" s="2850"/>
      <c r="H674" s="2850"/>
      <c r="I674" s="2850"/>
      <c r="J674" s="2850"/>
      <c r="K674" s="2851" t="s">
        <v>884</v>
      </c>
      <c r="L674" s="2851"/>
      <c r="M674" s="2851"/>
      <c r="N674" s="2851"/>
      <c r="O674" s="2851" t="s">
        <v>786</v>
      </c>
      <c r="P674" s="2851"/>
      <c r="Q674" s="2851"/>
      <c r="R674" s="2851"/>
      <c r="S674" s="2851"/>
      <c r="T674" s="2851"/>
      <c r="U674" s="2851" t="s">
        <v>786</v>
      </c>
      <c r="V674" s="2851"/>
      <c r="W674" s="2851"/>
      <c r="X674" s="2851"/>
      <c r="Y674" s="2851"/>
      <c r="Z674" s="2851"/>
      <c r="AA674" s="2852" t="s">
        <v>786</v>
      </c>
      <c r="AB674" s="2852"/>
      <c r="AC674" s="2852"/>
      <c r="AD674" s="2852"/>
      <c r="AE674" s="2852"/>
      <c r="AF674" s="2852"/>
      <c r="AG674" s="2279"/>
      <c r="AH674" s="2279"/>
      <c r="AI674" s="2279"/>
      <c r="AJ674" s="2279"/>
      <c r="AK674" s="2279"/>
      <c r="AL674" s="2279"/>
      <c r="AM674" s="2279"/>
    </row>
    <row r="675" spans="1:39" ht="14.25" customHeight="1" thickTop="1" thickBot="1" x14ac:dyDescent="0.25">
      <c r="A675" s="2850" t="s">
        <v>885</v>
      </c>
      <c r="B675" s="2850"/>
      <c r="C675" s="2850"/>
      <c r="D675" s="2850"/>
      <c r="E675" s="2850"/>
      <c r="F675" s="2850"/>
      <c r="G675" s="2850"/>
      <c r="H675" s="2850"/>
      <c r="I675" s="2850"/>
      <c r="J675" s="2850"/>
      <c r="K675" s="2851" t="s">
        <v>886</v>
      </c>
      <c r="L675" s="2851"/>
      <c r="M675" s="2851"/>
      <c r="N675" s="2851"/>
      <c r="O675" s="2851" t="s">
        <v>1031</v>
      </c>
      <c r="P675" s="2851"/>
      <c r="Q675" s="2851"/>
      <c r="R675" s="2851"/>
      <c r="S675" s="2851"/>
      <c r="T675" s="2851"/>
      <c r="U675" s="2851" t="s">
        <v>1434</v>
      </c>
      <c r="V675" s="2851"/>
      <c r="W675" s="2851"/>
      <c r="X675" s="2851"/>
      <c r="Y675" s="2851"/>
      <c r="Z675" s="2851"/>
      <c r="AA675" s="2852" t="s">
        <v>1435</v>
      </c>
      <c r="AB675" s="2852"/>
      <c r="AC675" s="2852"/>
      <c r="AD675" s="2852"/>
      <c r="AE675" s="2852"/>
      <c r="AF675" s="2852"/>
      <c r="AG675" s="2279"/>
      <c r="AH675" s="2279"/>
      <c r="AI675" s="2279"/>
      <c r="AJ675" s="2279"/>
      <c r="AK675" s="2279"/>
      <c r="AL675" s="2279"/>
      <c r="AM675" s="2279"/>
    </row>
    <row r="676" spans="1:39" ht="14.25" customHeight="1" thickTop="1" thickBot="1" x14ac:dyDescent="0.25">
      <c r="A676" s="2850" t="s">
        <v>888</v>
      </c>
      <c r="B676" s="2850"/>
      <c r="C676" s="2850"/>
      <c r="D676" s="2850"/>
      <c r="E676" s="2850"/>
      <c r="F676" s="2850"/>
      <c r="G676" s="2850"/>
      <c r="H676" s="2850"/>
      <c r="I676" s="2850"/>
      <c r="J676" s="2850"/>
      <c r="K676" s="2851" t="s">
        <v>889</v>
      </c>
      <c r="L676" s="2851"/>
      <c r="M676" s="2851"/>
      <c r="N676" s="2851"/>
      <c r="O676" s="2851" t="s">
        <v>1032</v>
      </c>
      <c r="P676" s="2851"/>
      <c r="Q676" s="2851"/>
      <c r="R676" s="2851"/>
      <c r="S676" s="2851"/>
      <c r="T676" s="2851"/>
      <c r="U676" s="2851" t="s">
        <v>1436</v>
      </c>
      <c r="V676" s="2851"/>
      <c r="W676" s="2851"/>
      <c r="X676" s="2851"/>
      <c r="Y676" s="2851"/>
      <c r="Z676" s="2851"/>
      <c r="AA676" s="2852" t="s">
        <v>1437</v>
      </c>
      <c r="AB676" s="2852"/>
      <c r="AC676" s="2852"/>
      <c r="AD676" s="2852"/>
      <c r="AE676" s="2852"/>
      <c r="AF676" s="2852"/>
      <c r="AG676" s="2279"/>
      <c r="AH676" s="2279"/>
      <c r="AI676" s="2279"/>
      <c r="AJ676" s="2279"/>
      <c r="AK676" s="2279"/>
      <c r="AL676" s="2279"/>
      <c r="AM676" s="2279"/>
    </row>
    <row r="677" spans="1:39" ht="14.25" customHeight="1" thickTop="1" thickBot="1" x14ac:dyDescent="0.25">
      <c r="A677" s="2850" t="s">
        <v>891</v>
      </c>
      <c r="B677" s="2850"/>
      <c r="C677" s="2850"/>
      <c r="D677" s="2850"/>
      <c r="E677" s="2850"/>
      <c r="F677" s="2850"/>
      <c r="G677" s="2850"/>
      <c r="H677" s="2850"/>
      <c r="I677" s="2850"/>
      <c r="J677" s="2850"/>
      <c r="K677" s="2851" t="s">
        <v>892</v>
      </c>
      <c r="L677" s="2851"/>
      <c r="M677" s="2851"/>
      <c r="N677" s="2851"/>
      <c r="O677" s="2851" t="s">
        <v>786</v>
      </c>
      <c r="P677" s="2851"/>
      <c r="Q677" s="2851"/>
      <c r="R677" s="2851"/>
      <c r="S677" s="2851"/>
      <c r="T677" s="2851"/>
      <c r="U677" s="2851" t="s">
        <v>786</v>
      </c>
      <c r="V677" s="2851"/>
      <c r="W677" s="2851"/>
      <c r="X677" s="2851"/>
      <c r="Y677" s="2851"/>
      <c r="Z677" s="2851"/>
      <c r="AA677" s="2852" t="s">
        <v>786</v>
      </c>
      <c r="AB677" s="2852"/>
      <c r="AC677" s="2852"/>
      <c r="AD677" s="2852"/>
      <c r="AE677" s="2852"/>
      <c r="AF677" s="2852"/>
      <c r="AG677" s="2279"/>
      <c r="AH677" s="2279"/>
      <c r="AI677" s="2279"/>
      <c r="AJ677" s="2279"/>
      <c r="AK677" s="2279"/>
      <c r="AL677" s="2279"/>
      <c r="AM677" s="2279"/>
    </row>
    <row r="678" spans="1:39" ht="14.25" customHeight="1" thickTop="1" thickBot="1" x14ac:dyDescent="0.25">
      <c r="A678" s="2850" t="s">
        <v>893</v>
      </c>
      <c r="B678" s="2850"/>
      <c r="C678" s="2850"/>
      <c r="D678" s="2850"/>
      <c r="E678" s="2850"/>
      <c r="F678" s="2850"/>
      <c r="G678" s="2850"/>
      <c r="H678" s="2850"/>
      <c r="I678" s="2850"/>
      <c r="J678" s="2850"/>
      <c r="K678" s="2851" t="s">
        <v>894</v>
      </c>
      <c r="L678" s="2851"/>
      <c r="M678" s="2851"/>
      <c r="N678" s="2851"/>
      <c r="O678" s="2851" t="s">
        <v>1033</v>
      </c>
      <c r="P678" s="2851"/>
      <c r="Q678" s="2851"/>
      <c r="R678" s="2851"/>
      <c r="S678" s="2851"/>
      <c r="T678" s="2851"/>
      <c r="U678" s="2851" t="s">
        <v>1438</v>
      </c>
      <c r="V678" s="2851"/>
      <c r="W678" s="2851"/>
      <c r="X678" s="2851"/>
      <c r="Y678" s="2851"/>
      <c r="Z678" s="2851"/>
      <c r="AA678" s="2852" t="s">
        <v>1439</v>
      </c>
      <c r="AB678" s="2852"/>
      <c r="AC678" s="2852"/>
      <c r="AD678" s="2852"/>
      <c r="AE678" s="2852"/>
      <c r="AF678" s="2852"/>
      <c r="AG678" s="2279"/>
      <c r="AH678" s="2279"/>
      <c r="AI678" s="2279"/>
      <c r="AJ678" s="2279"/>
      <c r="AK678" s="2279"/>
      <c r="AL678" s="2279"/>
      <c r="AM678" s="2279"/>
    </row>
    <row r="679" spans="1:39" ht="14.25" customHeight="1" thickTop="1" thickBot="1" x14ac:dyDescent="0.25">
      <c r="A679" s="2850" t="s">
        <v>896</v>
      </c>
      <c r="B679" s="2850"/>
      <c r="C679" s="2850"/>
      <c r="D679" s="2850"/>
      <c r="E679" s="2850"/>
      <c r="F679" s="2850"/>
      <c r="G679" s="2850"/>
      <c r="H679" s="2850"/>
      <c r="I679" s="2850"/>
      <c r="J679" s="2850"/>
      <c r="K679" s="2851" t="s">
        <v>897</v>
      </c>
      <c r="L679" s="2851"/>
      <c r="M679" s="2851"/>
      <c r="N679" s="2851"/>
      <c r="O679" s="2851" t="s">
        <v>1034</v>
      </c>
      <c r="P679" s="2851"/>
      <c r="Q679" s="2851"/>
      <c r="R679" s="2851"/>
      <c r="S679" s="2851"/>
      <c r="T679" s="2851"/>
      <c r="U679" s="2851" t="s">
        <v>1440</v>
      </c>
      <c r="V679" s="2851"/>
      <c r="W679" s="2851"/>
      <c r="X679" s="2851"/>
      <c r="Y679" s="2851"/>
      <c r="Z679" s="2851"/>
      <c r="AA679" s="2852" t="s">
        <v>1441</v>
      </c>
      <c r="AB679" s="2852"/>
      <c r="AC679" s="2852"/>
      <c r="AD679" s="2852"/>
      <c r="AE679" s="2852"/>
      <c r="AF679" s="2852"/>
      <c r="AG679" s="2279"/>
      <c r="AH679" s="2279"/>
      <c r="AI679" s="2279"/>
      <c r="AJ679" s="2279"/>
      <c r="AK679" s="2279"/>
      <c r="AL679" s="2279"/>
      <c r="AM679" s="2279"/>
    </row>
    <row r="680" spans="1:39" ht="14.25" customHeight="1" thickTop="1" thickBot="1" x14ac:dyDescent="0.25">
      <c r="A680" s="2850" t="s">
        <v>898</v>
      </c>
      <c r="B680" s="2850"/>
      <c r="C680" s="2850"/>
      <c r="D680" s="2850"/>
      <c r="E680" s="2850"/>
      <c r="F680" s="2850"/>
      <c r="G680" s="2850"/>
      <c r="H680" s="2850"/>
      <c r="I680" s="2850"/>
      <c r="J680" s="2850"/>
      <c r="K680" s="2851" t="s">
        <v>899</v>
      </c>
      <c r="L680" s="2851"/>
      <c r="M680" s="2851"/>
      <c r="N680" s="2851"/>
      <c r="O680" s="2851" t="s">
        <v>1035</v>
      </c>
      <c r="P680" s="2851"/>
      <c r="Q680" s="2851"/>
      <c r="R680" s="2851"/>
      <c r="S680" s="2851"/>
      <c r="T680" s="2851"/>
      <c r="U680" s="2851" t="s">
        <v>786</v>
      </c>
      <c r="V680" s="2851"/>
      <c r="W680" s="2851"/>
      <c r="X680" s="2851"/>
      <c r="Y680" s="2851"/>
      <c r="Z680" s="2851"/>
      <c r="AA680" s="2852" t="s">
        <v>786</v>
      </c>
      <c r="AB680" s="2852"/>
      <c r="AC680" s="2852"/>
      <c r="AD680" s="2852"/>
      <c r="AE680" s="2852"/>
      <c r="AF680" s="2852"/>
      <c r="AG680" s="2279"/>
      <c r="AH680" s="2279"/>
      <c r="AI680" s="2279"/>
      <c r="AJ680" s="2279"/>
      <c r="AK680" s="2279"/>
      <c r="AL680" s="2279"/>
      <c r="AM680" s="2279"/>
    </row>
    <row r="681" spans="1:39" ht="14.25" customHeight="1" thickTop="1" thickBot="1" x14ac:dyDescent="0.25">
      <c r="A681" s="2850" t="s">
        <v>900</v>
      </c>
      <c r="B681" s="2850"/>
      <c r="C681" s="2850"/>
      <c r="D681" s="2850"/>
      <c r="E681" s="2850"/>
      <c r="F681" s="2850"/>
      <c r="G681" s="2850"/>
      <c r="H681" s="2850"/>
      <c r="I681" s="2850"/>
      <c r="J681" s="2850"/>
      <c r="K681" s="2851" t="s">
        <v>901</v>
      </c>
      <c r="L681" s="2851"/>
      <c r="M681" s="2851"/>
      <c r="N681" s="2851"/>
      <c r="O681" s="2851" t="s">
        <v>1036</v>
      </c>
      <c r="P681" s="2851"/>
      <c r="Q681" s="2851"/>
      <c r="R681" s="2851"/>
      <c r="S681" s="2851"/>
      <c r="T681" s="2851"/>
      <c r="U681" s="2851" t="s">
        <v>1442</v>
      </c>
      <c r="V681" s="2851"/>
      <c r="W681" s="2851"/>
      <c r="X681" s="2851"/>
      <c r="Y681" s="2851"/>
      <c r="Z681" s="2851"/>
      <c r="AA681" s="2852" t="s">
        <v>1443</v>
      </c>
      <c r="AB681" s="2852"/>
      <c r="AC681" s="2852"/>
      <c r="AD681" s="2852"/>
      <c r="AE681" s="2852"/>
      <c r="AF681" s="2852"/>
      <c r="AG681" s="2279"/>
      <c r="AH681" s="2279"/>
      <c r="AI681" s="2279"/>
      <c r="AJ681" s="2279"/>
      <c r="AK681" s="2279"/>
      <c r="AL681" s="2279"/>
      <c r="AM681" s="2279"/>
    </row>
    <row r="682" spans="1:39" ht="14.25" customHeight="1" thickTop="1" thickBot="1" x14ac:dyDescent="0.25">
      <c r="A682" s="2850" t="s">
        <v>902</v>
      </c>
      <c r="B682" s="2850"/>
      <c r="C682" s="2850"/>
      <c r="D682" s="2850"/>
      <c r="E682" s="2850"/>
      <c r="F682" s="2850"/>
      <c r="G682" s="2850"/>
      <c r="H682" s="2850"/>
      <c r="I682" s="2850"/>
      <c r="J682" s="2850"/>
      <c r="K682" s="2851" t="s">
        <v>903</v>
      </c>
      <c r="L682" s="2851"/>
      <c r="M682" s="2851"/>
      <c r="N682" s="2851"/>
      <c r="O682" s="2851" t="s">
        <v>1037</v>
      </c>
      <c r="P682" s="2851"/>
      <c r="Q682" s="2851"/>
      <c r="R682" s="2851"/>
      <c r="S682" s="2851"/>
      <c r="T682" s="2851"/>
      <c r="U682" s="2851" t="s">
        <v>1444</v>
      </c>
      <c r="V682" s="2851"/>
      <c r="W682" s="2851"/>
      <c r="X682" s="2851"/>
      <c r="Y682" s="2851"/>
      <c r="Z682" s="2851"/>
      <c r="AA682" s="2852" t="s">
        <v>1445</v>
      </c>
      <c r="AB682" s="2852"/>
      <c r="AC682" s="2852"/>
      <c r="AD682" s="2852"/>
      <c r="AE682" s="2852"/>
      <c r="AF682" s="2852"/>
      <c r="AG682" s="2279"/>
      <c r="AH682" s="2279"/>
      <c r="AI682" s="2279"/>
      <c r="AJ682" s="2279"/>
      <c r="AK682" s="2279"/>
      <c r="AL682" s="2279"/>
      <c r="AM682" s="2279"/>
    </row>
    <row r="683" spans="1:39" ht="14.25" customHeight="1" thickTop="1" thickBot="1" x14ac:dyDescent="0.25">
      <c r="A683" s="2850" t="s">
        <v>905</v>
      </c>
      <c r="B683" s="2850"/>
      <c r="C683" s="2850"/>
      <c r="D683" s="2850"/>
      <c r="E683" s="2850"/>
      <c r="F683" s="2850"/>
      <c r="G683" s="2850"/>
      <c r="H683" s="2850"/>
      <c r="I683" s="2850"/>
      <c r="J683" s="2850"/>
      <c r="K683" s="2851" t="s">
        <v>906</v>
      </c>
      <c r="L683" s="2851"/>
      <c r="M683" s="2851"/>
      <c r="N683" s="2851"/>
      <c r="O683" s="2851" t="s">
        <v>1038</v>
      </c>
      <c r="P683" s="2851"/>
      <c r="Q683" s="2851"/>
      <c r="R683" s="2851"/>
      <c r="S683" s="2851"/>
      <c r="T683" s="2851"/>
      <c r="U683" s="2851" t="s">
        <v>1446</v>
      </c>
      <c r="V683" s="2851"/>
      <c r="W683" s="2851"/>
      <c r="X683" s="2851"/>
      <c r="Y683" s="2851"/>
      <c r="Z683" s="2851"/>
      <c r="AA683" s="2852" t="s">
        <v>1447</v>
      </c>
      <c r="AB683" s="2852"/>
      <c r="AC683" s="2852"/>
      <c r="AD683" s="2852"/>
      <c r="AE683" s="2852"/>
      <c r="AF683" s="2852"/>
      <c r="AG683" s="2279"/>
      <c r="AH683" s="2279"/>
      <c r="AI683" s="2279"/>
      <c r="AJ683" s="2279"/>
      <c r="AK683" s="2279"/>
      <c r="AL683" s="2279"/>
      <c r="AM683" s="2279"/>
    </row>
    <row r="684" spans="1:39" ht="14.25" customHeight="1" thickTop="1" thickBot="1" x14ac:dyDescent="0.25">
      <c r="A684" s="2850" t="s">
        <v>907</v>
      </c>
      <c r="B684" s="2850"/>
      <c r="C684" s="2850"/>
      <c r="D684" s="2850"/>
      <c r="E684" s="2850"/>
      <c r="F684" s="2850"/>
      <c r="G684" s="2850"/>
      <c r="H684" s="2850"/>
      <c r="I684" s="2850"/>
      <c r="J684" s="2850"/>
      <c r="K684" s="2851" t="s">
        <v>908</v>
      </c>
      <c r="L684" s="2851"/>
      <c r="M684" s="2851"/>
      <c r="N684" s="2851"/>
      <c r="O684" s="2851" t="s">
        <v>1039</v>
      </c>
      <c r="P684" s="2851"/>
      <c r="Q684" s="2851"/>
      <c r="R684" s="2851"/>
      <c r="S684" s="2851"/>
      <c r="T684" s="2851"/>
      <c r="U684" s="2851" t="s">
        <v>1448</v>
      </c>
      <c r="V684" s="2851"/>
      <c r="W684" s="2851"/>
      <c r="X684" s="2851"/>
      <c r="Y684" s="2851"/>
      <c r="Z684" s="2851"/>
      <c r="AA684" s="2852" t="s">
        <v>1449</v>
      </c>
      <c r="AB684" s="2852"/>
      <c r="AC684" s="2852"/>
      <c r="AD684" s="2852"/>
      <c r="AE684" s="2852"/>
      <c r="AF684" s="2852"/>
      <c r="AG684" s="2279"/>
      <c r="AH684" s="2279"/>
      <c r="AI684" s="2279"/>
      <c r="AJ684" s="2279"/>
      <c r="AK684" s="2279"/>
      <c r="AL684" s="2279"/>
      <c r="AM684" s="2279"/>
    </row>
    <row r="685" spans="1:39" ht="14.25" thickTop="1" thickBot="1" x14ac:dyDescent="0.25">
      <c r="A685" s="2850" t="s">
        <v>303</v>
      </c>
      <c r="B685" s="2850"/>
      <c r="C685" s="2850"/>
      <c r="D685" s="2850"/>
      <c r="E685" s="2850"/>
      <c r="F685" s="2850"/>
      <c r="G685" s="2850"/>
      <c r="H685" s="2850"/>
      <c r="I685" s="2850"/>
      <c r="J685" s="2850"/>
      <c r="K685" s="2851" t="s">
        <v>303</v>
      </c>
      <c r="L685" s="2851"/>
      <c r="M685" s="2851"/>
      <c r="N685" s="2851"/>
      <c r="O685" s="2851" t="s">
        <v>303</v>
      </c>
      <c r="P685" s="2851"/>
      <c r="Q685" s="2851"/>
      <c r="R685" s="2851"/>
      <c r="S685" s="2851"/>
      <c r="T685" s="2851"/>
      <c r="U685" s="2851" t="s">
        <v>303</v>
      </c>
      <c r="V685" s="2851"/>
      <c r="W685" s="2851"/>
      <c r="X685" s="2851"/>
      <c r="Y685" s="2851"/>
      <c r="Z685" s="2851"/>
      <c r="AA685" s="2852" t="s">
        <v>303</v>
      </c>
      <c r="AB685" s="2852"/>
      <c r="AC685" s="2852"/>
      <c r="AD685" s="2852"/>
      <c r="AE685" s="2852"/>
      <c r="AF685" s="2852"/>
      <c r="AG685" s="2279"/>
      <c r="AH685" s="2279"/>
      <c r="AI685" s="2279"/>
      <c r="AJ685" s="2279"/>
      <c r="AK685" s="2279"/>
      <c r="AL685" s="2279"/>
      <c r="AM685" s="2279"/>
    </row>
    <row r="686" spans="1:39" ht="14.25" customHeight="1" thickTop="1" thickBot="1" x14ac:dyDescent="0.25">
      <c r="A686" s="2850" t="s">
        <v>910</v>
      </c>
      <c r="B686" s="2850"/>
      <c r="C686" s="2850"/>
      <c r="D686" s="2850"/>
      <c r="E686" s="2850"/>
      <c r="F686" s="2850"/>
      <c r="G686" s="2850"/>
      <c r="H686" s="2850"/>
      <c r="I686" s="2850"/>
      <c r="J686" s="2850"/>
      <c r="K686" s="2851" t="s">
        <v>303</v>
      </c>
      <c r="L686" s="2851"/>
      <c r="M686" s="2851"/>
      <c r="N686" s="2851"/>
      <c r="O686" s="2851" t="s">
        <v>303</v>
      </c>
      <c r="P686" s="2851"/>
      <c r="Q686" s="2851"/>
      <c r="R686" s="2851"/>
      <c r="S686" s="2851"/>
      <c r="T686" s="2851"/>
      <c r="U686" s="2851" t="s">
        <v>303</v>
      </c>
      <c r="V686" s="2851"/>
      <c r="W686" s="2851"/>
      <c r="X686" s="2851"/>
      <c r="Y686" s="2851"/>
      <c r="Z686" s="2851"/>
      <c r="AA686" s="2852" t="s">
        <v>303</v>
      </c>
      <c r="AB686" s="2852"/>
      <c r="AC686" s="2852"/>
      <c r="AD686" s="2852"/>
      <c r="AE686" s="2852"/>
      <c r="AF686" s="2852"/>
      <c r="AG686" s="2279"/>
      <c r="AH686" s="2279"/>
      <c r="AI686" s="2279"/>
      <c r="AJ686" s="2279"/>
      <c r="AK686" s="2279"/>
      <c r="AL686" s="2279"/>
      <c r="AM686" s="2279"/>
    </row>
    <row r="687" spans="1:39" ht="14.25" customHeight="1" thickTop="1" thickBot="1" x14ac:dyDescent="0.25">
      <c r="A687" s="2850" t="s">
        <v>911</v>
      </c>
      <c r="B687" s="2850"/>
      <c r="C687" s="2850"/>
      <c r="D687" s="2850"/>
      <c r="E687" s="2850"/>
      <c r="F687" s="2850"/>
      <c r="G687" s="2850"/>
      <c r="H687" s="2850"/>
      <c r="I687" s="2850"/>
      <c r="J687" s="2850"/>
      <c r="K687" s="2851" t="s">
        <v>912</v>
      </c>
      <c r="L687" s="2851"/>
      <c r="M687" s="2851"/>
      <c r="N687" s="2851"/>
      <c r="O687" s="2851" t="s">
        <v>1040</v>
      </c>
      <c r="P687" s="2851"/>
      <c r="Q687" s="2851"/>
      <c r="R687" s="2851"/>
      <c r="S687" s="2851"/>
      <c r="T687" s="2851"/>
      <c r="U687" s="2851" t="s">
        <v>1450</v>
      </c>
      <c r="V687" s="2851"/>
      <c r="W687" s="2851"/>
      <c r="X687" s="2851"/>
      <c r="Y687" s="2851"/>
      <c r="Z687" s="2851"/>
      <c r="AA687" s="2852" t="s">
        <v>1451</v>
      </c>
      <c r="AB687" s="2852"/>
      <c r="AC687" s="2852"/>
      <c r="AD687" s="2852"/>
      <c r="AE687" s="2852"/>
      <c r="AF687" s="2852"/>
      <c r="AG687" s="2279"/>
      <c r="AH687" s="2279"/>
      <c r="AI687" s="2279"/>
      <c r="AJ687" s="2279"/>
      <c r="AK687" s="2279"/>
      <c r="AL687" s="2279"/>
      <c r="AM687" s="2279"/>
    </row>
    <row r="688" spans="1:39" ht="14.25" customHeight="1" thickTop="1" thickBot="1" x14ac:dyDescent="0.25">
      <c r="A688" s="2850" t="s">
        <v>914</v>
      </c>
      <c r="B688" s="2850"/>
      <c r="C688" s="2850"/>
      <c r="D688" s="2850"/>
      <c r="E688" s="2850"/>
      <c r="F688" s="2850"/>
      <c r="G688" s="2850"/>
      <c r="H688" s="2850"/>
      <c r="I688" s="2850"/>
      <c r="J688" s="2850"/>
      <c r="K688" s="2851" t="s">
        <v>915</v>
      </c>
      <c r="L688" s="2851"/>
      <c r="M688" s="2851"/>
      <c r="N688" s="2851"/>
      <c r="O688" s="2851" t="s">
        <v>1041</v>
      </c>
      <c r="P688" s="2851"/>
      <c r="Q688" s="2851"/>
      <c r="R688" s="2851"/>
      <c r="S688" s="2851"/>
      <c r="T688" s="2851"/>
      <c r="U688" s="2851" t="s">
        <v>1041</v>
      </c>
      <c r="V688" s="2851"/>
      <c r="W688" s="2851"/>
      <c r="X688" s="2851"/>
      <c r="Y688" s="2851"/>
      <c r="Z688" s="2851"/>
      <c r="AA688" s="2852" t="s">
        <v>917</v>
      </c>
      <c r="AB688" s="2852"/>
      <c r="AC688" s="2852"/>
      <c r="AD688" s="2852"/>
      <c r="AE688" s="2852"/>
      <c r="AF688" s="2852"/>
      <c r="AG688" s="2279"/>
      <c r="AH688" s="2279"/>
      <c r="AI688" s="2279"/>
      <c r="AJ688" s="2279"/>
      <c r="AK688" s="2279"/>
      <c r="AL688" s="2279"/>
      <c r="AM688" s="2279"/>
    </row>
    <row r="689" spans="1:39" ht="14.25" customHeight="1" thickTop="1" thickBot="1" x14ac:dyDescent="0.25">
      <c r="A689" s="2850" t="s">
        <v>918</v>
      </c>
      <c r="B689" s="2850"/>
      <c r="C689" s="2850"/>
      <c r="D689" s="2850"/>
      <c r="E689" s="2850"/>
      <c r="F689" s="2850"/>
      <c r="G689" s="2850"/>
      <c r="H689" s="2850"/>
      <c r="I689" s="2850"/>
      <c r="J689" s="2850"/>
      <c r="K689" s="2851" t="s">
        <v>919</v>
      </c>
      <c r="L689" s="2851"/>
      <c r="M689" s="2851"/>
      <c r="N689" s="2851"/>
      <c r="O689" s="2851" t="s">
        <v>1042</v>
      </c>
      <c r="P689" s="2851"/>
      <c r="Q689" s="2851"/>
      <c r="R689" s="2851"/>
      <c r="S689" s="2851"/>
      <c r="T689" s="2851"/>
      <c r="U689" s="2851" t="s">
        <v>1042</v>
      </c>
      <c r="V689" s="2851"/>
      <c r="W689" s="2851"/>
      <c r="X689" s="2851"/>
      <c r="Y689" s="2851"/>
      <c r="Z689" s="2851"/>
      <c r="AA689" s="2852" t="s">
        <v>917</v>
      </c>
      <c r="AB689" s="2852"/>
      <c r="AC689" s="2852"/>
      <c r="AD689" s="2852"/>
      <c r="AE689" s="2852"/>
      <c r="AF689" s="2852"/>
      <c r="AG689" s="2279"/>
      <c r="AH689" s="2279"/>
      <c r="AI689" s="2279"/>
      <c r="AJ689" s="2279"/>
      <c r="AK689" s="2279"/>
      <c r="AL689" s="2279"/>
      <c r="AM689" s="2279"/>
    </row>
    <row r="690" spans="1:39" ht="14.25" customHeight="1" thickTop="1" thickBot="1" x14ac:dyDescent="0.25">
      <c r="A690" s="2850" t="s">
        <v>920</v>
      </c>
      <c r="B690" s="2850"/>
      <c r="C690" s="2850"/>
      <c r="D690" s="2850"/>
      <c r="E690" s="2850"/>
      <c r="F690" s="2850"/>
      <c r="G690" s="2850"/>
      <c r="H690" s="2850"/>
      <c r="I690" s="2850"/>
      <c r="J690" s="2850"/>
      <c r="K690" s="2851" t="s">
        <v>921</v>
      </c>
      <c r="L690" s="2851"/>
      <c r="M690" s="2851"/>
      <c r="N690" s="2851"/>
      <c r="O690" s="2851" t="s">
        <v>1043</v>
      </c>
      <c r="P690" s="2851"/>
      <c r="Q690" s="2851"/>
      <c r="R690" s="2851"/>
      <c r="S690" s="2851"/>
      <c r="T690" s="2851"/>
      <c r="U690" s="2851" t="s">
        <v>1043</v>
      </c>
      <c r="V690" s="2851"/>
      <c r="W690" s="2851"/>
      <c r="X690" s="2851"/>
      <c r="Y690" s="2851"/>
      <c r="Z690" s="2851"/>
      <c r="AA690" s="2852" t="s">
        <v>917</v>
      </c>
      <c r="AB690" s="2852"/>
      <c r="AC690" s="2852"/>
      <c r="AD690" s="2852"/>
      <c r="AE690" s="2852"/>
      <c r="AF690" s="2852"/>
      <c r="AG690" s="2279"/>
      <c r="AH690" s="2279"/>
      <c r="AI690" s="2279"/>
      <c r="AJ690" s="2279"/>
      <c r="AK690" s="2279"/>
      <c r="AL690" s="2279"/>
      <c r="AM690" s="2279"/>
    </row>
    <row r="691" spans="1:39" ht="14.25" customHeight="1" thickTop="1" thickBot="1" x14ac:dyDescent="0.25">
      <c r="A691" s="2850" t="s">
        <v>922</v>
      </c>
      <c r="B691" s="2850"/>
      <c r="C691" s="2850"/>
      <c r="D691" s="2850"/>
      <c r="E691" s="2850"/>
      <c r="F691" s="2850"/>
      <c r="G691" s="2850"/>
      <c r="H691" s="2850"/>
      <c r="I691" s="2850"/>
      <c r="J691" s="2850"/>
      <c r="K691" s="2851" t="s">
        <v>923</v>
      </c>
      <c r="L691" s="2851"/>
      <c r="M691" s="2851"/>
      <c r="N691" s="2851"/>
      <c r="O691" s="2851" t="s">
        <v>1044</v>
      </c>
      <c r="P691" s="2851"/>
      <c r="Q691" s="2851"/>
      <c r="R691" s="2851"/>
      <c r="S691" s="2851"/>
      <c r="T691" s="2851"/>
      <c r="U691" s="2851" t="s">
        <v>1452</v>
      </c>
      <c r="V691" s="2851"/>
      <c r="W691" s="2851"/>
      <c r="X691" s="2851"/>
      <c r="Y691" s="2851"/>
      <c r="Z691" s="2851"/>
      <c r="AA691" s="2852" t="s">
        <v>1453</v>
      </c>
      <c r="AB691" s="2852"/>
      <c r="AC691" s="2852"/>
      <c r="AD691" s="2852"/>
      <c r="AE691" s="2852"/>
      <c r="AF691" s="2852"/>
      <c r="AG691" s="2279"/>
      <c r="AH691" s="2279"/>
      <c r="AI691" s="2279"/>
      <c r="AJ691" s="2279"/>
      <c r="AK691" s="2279"/>
      <c r="AL691" s="2279"/>
      <c r="AM691" s="2279"/>
    </row>
    <row r="692" spans="1:39" ht="14.25" customHeight="1" thickTop="1" thickBot="1" x14ac:dyDescent="0.25">
      <c r="A692" s="2850" t="s">
        <v>925</v>
      </c>
      <c r="B692" s="2850"/>
      <c r="C692" s="2850"/>
      <c r="D692" s="2850"/>
      <c r="E692" s="2850"/>
      <c r="F692" s="2850"/>
      <c r="G692" s="2850"/>
      <c r="H692" s="2850"/>
      <c r="I692" s="2850"/>
      <c r="J692" s="2850"/>
      <c r="K692" s="2851" t="s">
        <v>926</v>
      </c>
      <c r="L692" s="2851"/>
      <c r="M692" s="2851"/>
      <c r="N692" s="2851"/>
      <c r="O692" s="2851" t="s">
        <v>786</v>
      </c>
      <c r="P692" s="2851"/>
      <c r="Q692" s="2851"/>
      <c r="R692" s="2851"/>
      <c r="S692" s="2851"/>
      <c r="T692" s="2851"/>
      <c r="U692" s="2851" t="s">
        <v>1425</v>
      </c>
      <c r="V692" s="2851"/>
      <c r="W692" s="2851"/>
      <c r="X692" s="2851"/>
      <c r="Y692" s="2851"/>
      <c r="Z692" s="2851"/>
      <c r="AA692" s="2852" t="s">
        <v>786</v>
      </c>
      <c r="AB692" s="2852"/>
      <c r="AC692" s="2852"/>
      <c r="AD692" s="2852"/>
      <c r="AE692" s="2852"/>
      <c r="AF692" s="2852"/>
      <c r="AG692" s="2279"/>
      <c r="AH692" s="2279"/>
      <c r="AI692" s="2279"/>
      <c r="AJ692" s="2279"/>
      <c r="AK692" s="2279"/>
      <c r="AL692" s="2279"/>
      <c r="AM692" s="2279"/>
    </row>
    <row r="693" spans="1:39" ht="14.25" customHeight="1" thickTop="1" thickBot="1" x14ac:dyDescent="0.25">
      <c r="A693" s="2850" t="s">
        <v>927</v>
      </c>
      <c r="B693" s="2850"/>
      <c r="C693" s="2850"/>
      <c r="D693" s="2850"/>
      <c r="E693" s="2850"/>
      <c r="F693" s="2850"/>
      <c r="G693" s="2850"/>
      <c r="H693" s="2850"/>
      <c r="I693" s="2850"/>
      <c r="J693" s="2850"/>
      <c r="K693" s="2851" t="s">
        <v>928</v>
      </c>
      <c r="L693" s="2851"/>
      <c r="M693" s="2851"/>
      <c r="N693" s="2851"/>
      <c r="O693" s="2851" t="s">
        <v>1045</v>
      </c>
      <c r="P693" s="2851"/>
      <c r="Q693" s="2851"/>
      <c r="R693" s="2851"/>
      <c r="S693" s="2851"/>
      <c r="T693" s="2851"/>
      <c r="U693" s="2851" t="s">
        <v>1454</v>
      </c>
      <c r="V693" s="2851"/>
      <c r="W693" s="2851"/>
      <c r="X693" s="2851"/>
      <c r="Y693" s="2851"/>
      <c r="Z693" s="2851"/>
      <c r="AA693" s="2852" t="s">
        <v>1455</v>
      </c>
      <c r="AB693" s="2852"/>
      <c r="AC693" s="2852"/>
      <c r="AD693" s="2852"/>
      <c r="AE693" s="2852"/>
      <c r="AF693" s="2852"/>
      <c r="AG693" s="2279"/>
      <c r="AH693" s="2279"/>
      <c r="AI693" s="2279"/>
      <c r="AJ693" s="2279"/>
      <c r="AK693" s="2279"/>
      <c r="AL693" s="2279"/>
      <c r="AM693" s="2279"/>
    </row>
    <row r="694" spans="1:39" ht="14.25" customHeight="1" thickTop="1" thickBot="1" x14ac:dyDescent="0.25">
      <c r="A694" s="2850" t="s">
        <v>930</v>
      </c>
      <c r="B694" s="2850"/>
      <c r="C694" s="2850"/>
      <c r="D694" s="2850"/>
      <c r="E694" s="2850"/>
      <c r="F694" s="2850"/>
      <c r="G694" s="2850"/>
      <c r="H694" s="2850"/>
      <c r="I694" s="2850"/>
      <c r="J694" s="2850"/>
      <c r="K694" s="2851" t="s">
        <v>931</v>
      </c>
      <c r="L694" s="2851"/>
      <c r="M694" s="2851"/>
      <c r="N694" s="2851"/>
      <c r="O694" s="2851" t="s">
        <v>1046</v>
      </c>
      <c r="P694" s="2851"/>
      <c r="Q694" s="2851"/>
      <c r="R694" s="2851"/>
      <c r="S694" s="2851"/>
      <c r="T694" s="2851"/>
      <c r="U694" s="2851" t="s">
        <v>1456</v>
      </c>
      <c r="V694" s="2851"/>
      <c r="W694" s="2851"/>
      <c r="X694" s="2851"/>
      <c r="Y694" s="2851"/>
      <c r="Z694" s="2851"/>
      <c r="AA694" s="2852" t="s">
        <v>1457</v>
      </c>
      <c r="AB694" s="2852"/>
      <c r="AC694" s="2852"/>
      <c r="AD694" s="2852"/>
      <c r="AE694" s="2852"/>
      <c r="AF694" s="2852"/>
      <c r="AG694" s="2279"/>
      <c r="AH694" s="2279"/>
      <c r="AI694" s="2279"/>
      <c r="AJ694" s="2279"/>
      <c r="AK694" s="2279"/>
      <c r="AL694" s="2279"/>
      <c r="AM694" s="2279"/>
    </row>
    <row r="695" spans="1:39" ht="14.25" customHeight="1" thickTop="1" thickBot="1" x14ac:dyDescent="0.25">
      <c r="A695" s="2850" t="s">
        <v>933</v>
      </c>
      <c r="B695" s="2850"/>
      <c r="C695" s="2850"/>
      <c r="D695" s="2850"/>
      <c r="E695" s="2850"/>
      <c r="F695" s="2850"/>
      <c r="G695" s="2850"/>
      <c r="H695" s="2850"/>
      <c r="I695" s="2850"/>
      <c r="J695" s="2850"/>
      <c r="K695" s="2851" t="s">
        <v>934</v>
      </c>
      <c r="L695" s="2851"/>
      <c r="M695" s="2851"/>
      <c r="N695" s="2851"/>
      <c r="O695" s="2851" t="s">
        <v>1047</v>
      </c>
      <c r="P695" s="2851"/>
      <c r="Q695" s="2851"/>
      <c r="R695" s="2851"/>
      <c r="S695" s="2851"/>
      <c r="T695" s="2851"/>
      <c r="U695" s="2851" t="s">
        <v>1458</v>
      </c>
      <c r="V695" s="2851"/>
      <c r="W695" s="2851"/>
      <c r="X695" s="2851"/>
      <c r="Y695" s="2851"/>
      <c r="Z695" s="2851"/>
      <c r="AA695" s="2852" t="s">
        <v>1459</v>
      </c>
      <c r="AB695" s="2852"/>
      <c r="AC695" s="2852"/>
      <c r="AD695" s="2852"/>
      <c r="AE695" s="2852"/>
      <c r="AF695" s="2852"/>
      <c r="AG695" s="2279"/>
      <c r="AH695" s="2279"/>
      <c r="AI695" s="2279"/>
      <c r="AJ695" s="2279"/>
      <c r="AK695" s="2279"/>
      <c r="AL695" s="2279"/>
      <c r="AM695" s="2279"/>
    </row>
    <row r="696" spans="1:39" ht="14.25" customHeight="1" thickTop="1" thickBot="1" x14ac:dyDescent="0.25">
      <c r="A696" s="2850" t="s">
        <v>936</v>
      </c>
      <c r="B696" s="2850"/>
      <c r="C696" s="2850"/>
      <c r="D696" s="2850"/>
      <c r="E696" s="2850"/>
      <c r="F696" s="2850"/>
      <c r="G696" s="2850"/>
      <c r="H696" s="2850"/>
      <c r="I696" s="2850"/>
      <c r="J696" s="2850"/>
      <c r="K696" s="2851" t="s">
        <v>937</v>
      </c>
      <c r="L696" s="2851"/>
      <c r="M696" s="2851"/>
      <c r="N696" s="2851"/>
      <c r="O696" s="2851" t="s">
        <v>1048</v>
      </c>
      <c r="P696" s="2851"/>
      <c r="Q696" s="2851"/>
      <c r="R696" s="2851"/>
      <c r="S696" s="2851"/>
      <c r="T696" s="2851"/>
      <c r="U696" s="2851" t="s">
        <v>1460</v>
      </c>
      <c r="V696" s="2851"/>
      <c r="W696" s="2851"/>
      <c r="X696" s="2851"/>
      <c r="Y696" s="2851"/>
      <c r="Z696" s="2851"/>
      <c r="AA696" s="2852" t="s">
        <v>1461</v>
      </c>
      <c r="AB696" s="2852"/>
      <c r="AC696" s="2852"/>
      <c r="AD696" s="2852"/>
      <c r="AE696" s="2852"/>
      <c r="AF696" s="2852"/>
      <c r="AG696" s="2279"/>
      <c r="AH696" s="2279"/>
      <c r="AI696" s="2279"/>
      <c r="AJ696" s="2279"/>
      <c r="AK696" s="2279"/>
      <c r="AL696" s="2279"/>
      <c r="AM696" s="2279"/>
    </row>
    <row r="697" spans="1:39" ht="14.25" customHeight="1" thickTop="1" thickBot="1" x14ac:dyDescent="0.25">
      <c r="A697" s="2850" t="s">
        <v>939</v>
      </c>
      <c r="B697" s="2850"/>
      <c r="C697" s="2850"/>
      <c r="D697" s="2850"/>
      <c r="E697" s="2850"/>
      <c r="F697" s="2850"/>
      <c r="G697" s="2850"/>
      <c r="H697" s="2850"/>
      <c r="I697" s="2850"/>
      <c r="J697" s="2850"/>
      <c r="K697" s="2851" t="s">
        <v>940</v>
      </c>
      <c r="L697" s="2851"/>
      <c r="M697" s="2851"/>
      <c r="N697" s="2851"/>
      <c r="O697" s="2851" t="s">
        <v>1049</v>
      </c>
      <c r="P697" s="2851"/>
      <c r="Q697" s="2851"/>
      <c r="R697" s="2851"/>
      <c r="S697" s="2851"/>
      <c r="T697" s="2851"/>
      <c r="U697" s="2851" t="s">
        <v>1462</v>
      </c>
      <c r="V697" s="2851"/>
      <c r="W697" s="2851"/>
      <c r="X697" s="2851"/>
      <c r="Y697" s="2851"/>
      <c r="Z697" s="2851"/>
      <c r="AA697" s="2852" t="s">
        <v>1463</v>
      </c>
      <c r="AB697" s="2852"/>
      <c r="AC697" s="2852"/>
      <c r="AD697" s="2852"/>
      <c r="AE697" s="2852"/>
      <c r="AF697" s="2852"/>
      <c r="AG697" s="2279"/>
      <c r="AH697" s="2279"/>
      <c r="AI697" s="2279"/>
      <c r="AJ697" s="2279"/>
      <c r="AK697" s="2279"/>
      <c r="AL697" s="2279"/>
      <c r="AM697" s="2279"/>
    </row>
    <row r="698" spans="1:39" ht="14.25" customHeight="1" thickTop="1" thickBot="1" x14ac:dyDescent="0.25">
      <c r="A698" s="2850" t="s">
        <v>942</v>
      </c>
      <c r="B698" s="2850"/>
      <c r="C698" s="2850"/>
      <c r="D698" s="2850"/>
      <c r="E698" s="2850"/>
      <c r="F698" s="2850"/>
      <c r="G698" s="2850"/>
      <c r="H698" s="2850"/>
      <c r="I698" s="2850"/>
      <c r="J698" s="2850"/>
      <c r="K698" s="2851" t="s">
        <v>943</v>
      </c>
      <c r="L698" s="2851"/>
      <c r="M698" s="2851"/>
      <c r="N698" s="2851"/>
      <c r="O698" s="2851" t="s">
        <v>786</v>
      </c>
      <c r="P698" s="2851"/>
      <c r="Q698" s="2851"/>
      <c r="R698" s="2851"/>
      <c r="S698" s="2851"/>
      <c r="T698" s="2851"/>
      <c r="U698" s="2851" t="s">
        <v>786</v>
      </c>
      <c r="V698" s="2851"/>
      <c r="W698" s="2851"/>
      <c r="X698" s="2851"/>
      <c r="Y698" s="2851"/>
      <c r="Z698" s="2851"/>
      <c r="AA698" s="2852" t="s">
        <v>786</v>
      </c>
      <c r="AB698" s="2852"/>
      <c r="AC698" s="2852"/>
      <c r="AD698" s="2852"/>
      <c r="AE698" s="2852"/>
      <c r="AF698" s="2852"/>
      <c r="AG698" s="2279"/>
      <c r="AH698" s="2279"/>
      <c r="AI698" s="2279"/>
      <c r="AJ698" s="2279"/>
      <c r="AK698" s="2279"/>
      <c r="AL698" s="2279"/>
      <c r="AM698" s="2279"/>
    </row>
    <row r="699" spans="1:39" ht="14.25" customHeight="1" thickTop="1" thickBot="1" x14ac:dyDescent="0.25">
      <c r="A699" s="2850" t="s">
        <v>944</v>
      </c>
      <c r="B699" s="2850"/>
      <c r="C699" s="2850"/>
      <c r="D699" s="2850"/>
      <c r="E699" s="2850"/>
      <c r="F699" s="2850"/>
      <c r="G699" s="2850"/>
      <c r="H699" s="2850"/>
      <c r="I699" s="2850"/>
      <c r="J699" s="2850"/>
      <c r="K699" s="2851" t="s">
        <v>945</v>
      </c>
      <c r="L699" s="2851"/>
      <c r="M699" s="2851"/>
      <c r="N699" s="2851"/>
      <c r="O699" s="2851" t="s">
        <v>1050</v>
      </c>
      <c r="P699" s="2851"/>
      <c r="Q699" s="2851"/>
      <c r="R699" s="2851"/>
      <c r="S699" s="2851"/>
      <c r="T699" s="2851"/>
      <c r="U699" s="2851" t="s">
        <v>1464</v>
      </c>
      <c r="V699" s="2851"/>
      <c r="W699" s="2851"/>
      <c r="X699" s="2851"/>
      <c r="Y699" s="2851"/>
      <c r="Z699" s="2851"/>
      <c r="AA699" s="2852" t="s">
        <v>1465</v>
      </c>
      <c r="AB699" s="2852"/>
      <c r="AC699" s="2852"/>
      <c r="AD699" s="2852"/>
      <c r="AE699" s="2852"/>
      <c r="AF699" s="2852"/>
      <c r="AG699" s="2279"/>
      <c r="AH699" s="2279"/>
      <c r="AI699" s="2279"/>
      <c r="AJ699" s="2279"/>
      <c r="AK699" s="2279"/>
      <c r="AL699" s="2279"/>
      <c r="AM699" s="2279"/>
    </row>
    <row r="700" spans="1:39" ht="14.25" customHeight="1" thickTop="1" thickBot="1" x14ac:dyDescent="0.25">
      <c r="A700" s="2850" t="s">
        <v>947</v>
      </c>
      <c r="B700" s="2850"/>
      <c r="C700" s="2850"/>
      <c r="D700" s="2850"/>
      <c r="E700" s="2850"/>
      <c r="F700" s="2850"/>
      <c r="G700" s="2850"/>
      <c r="H700" s="2850"/>
      <c r="I700" s="2850"/>
      <c r="J700" s="2850"/>
      <c r="K700" s="2851" t="s">
        <v>948</v>
      </c>
      <c r="L700" s="2851"/>
      <c r="M700" s="2851"/>
      <c r="N700" s="2851"/>
      <c r="O700" s="2851" t="s">
        <v>1039</v>
      </c>
      <c r="P700" s="2851"/>
      <c r="Q700" s="2851"/>
      <c r="R700" s="2851"/>
      <c r="S700" s="2851"/>
      <c r="T700" s="2851"/>
      <c r="U700" s="2851" t="s">
        <v>1448</v>
      </c>
      <c r="V700" s="2851"/>
      <c r="W700" s="2851"/>
      <c r="X700" s="2851"/>
      <c r="Y700" s="2851"/>
      <c r="Z700" s="2851"/>
      <c r="AA700" s="2852" t="s">
        <v>1449</v>
      </c>
      <c r="AB700" s="2852"/>
      <c r="AC700" s="2852"/>
      <c r="AD700" s="2852"/>
      <c r="AE700" s="2852"/>
      <c r="AF700" s="2852"/>
      <c r="AG700" s="2279"/>
      <c r="AH700" s="2279"/>
      <c r="AI700" s="2279"/>
      <c r="AJ700" s="2279"/>
      <c r="AK700" s="2279"/>
      <c r="AL700" s="2279"/>
      <c r="AM700" s="2279"/>
    </row>
    <row r="701" spans="1:39" ht="14.25" thickTop="1" thickBot="1" x14ac:dyDescent="0.25">
      <c r="A701" s="2850" t="s">
        <v>303</v>
      </c>
      <c r="B701" s="2850"/>
      <c r="C701" s="2850"/>
      <c r="D701" s="2850"/>
      <c r="E701" s="2850"/>
      <c r="F701" s="2850"/>
      <c r="G701" s="2850"/>
      <c r="H701" s="2850"/>
      <c r="I701" s="2850"/>
      <c r="J701" s="2850"/>
      <c r="K701" s="2851" t="s">
        <v>303</v>
      </c>
      <c r="L701" s="2851"/>
      <c r="M701" s="2851"/>
      <c r="N701" s="2851"/>
      <c r="O701" s="2851" t="s">
        <v>303</v>
      </c>
      <c r="P701" s="2851"/>
      <c r="Q701" s="2851"/>
      <c r="R701" s="2851"/>
      <c r="S701" s="2851"/>
      <c r="T701" s="2851"/>
      <c r="U701" s="2851" t="s">
        <v>303</v>
      </c>
      <c r="V701" s="2851"/>
      <c r="W701" s="2851"/>
      <c r="X701" s="2851"/>
      <c r="Y701" s="2851"/>
      <c r="Z701" s="2851"/>
      <c r="AA701" s="2852" t="s">
        <v>303</v>
      </c>
      <c r="AB701" s="2852"/>
      <c r="AC701" s="2852"/>
      <c r="AD701" s="2852"/>
      <c r="AE701" s="2852"/>
      <c r="AF701" s="2852"/>
      <c r="AG701" s="2279"/>
      <c r="AH701" s="2279"/>
      <c r="AI701" s="2279"/>
      <c r="AJ701" s="2279"/>
      <c r="AK701" s="2279"/>
      <c r="AL701" s="2279"/>
      <c r="AM701" s="2279"/>
    </row>
    <row r="702" spans="1:39" ht="14.25" customHeight="1" thickTop="1" thickBot="1" x14ac:dyDescent="0.25">
      <c r="A702" s="2850" t="s">
        <v>949</v>
      </c>
      <c r="B702" s="2850"/>
      <c r="C702" s="2850"/>
      <c r="D702" s="2850"/>
      <c r="E702" s="2850"/>
      <c r="F702" s="2850"/>
      <c r="G702" s="2850"/>
      <c r="H702" s="2850"/>
      <c r="I702" s="2850"/>
      <c r="J702" s="2850"/>
      <c r="K702" s="2851" t="s">
        <v>950</v>
      </c>
      <c r="L702" s="2851"/>
      <c r="M702" s="2851"/>
      <c r="N702" s="2851"/>
      <c r="O702" s="2851" t="s">
        <v>303</v>
      </c>
      <c r="P702" s="2851"/>
      <c r="Q702" s="2851"/>
      <c r="R702" s="2851"/>
      <c r="S702" s="2851"/>
      <c r="T702" s="2851"/>
      <c r="U702" s="2851" t="s">
        <v>303</v>
      </c>
      <c r="V702" s="2851"/>
      <c r="W702" s="2851"/>
      <c r="X702" s="2851"/>
      <c r="Y702" s="2851"/>
      <c r="Z702" s="2851"/>
      <c r="AA702" s="2852" t="s">
        <v>303</v>
      </c>
      <c r="AB702" s="2852"/>
      <c r="AC702" s="2852"/>
      <c r="AD702" s="2852"/>
      <c r="AE702" s="2852"/>
      <c r="AF702" s="2852"/>
      <c r="AG702" s="2279"/>
      <c r="AH702" s="2279"/>
      <c r="AI702" s="2279"/>
      <c r="AJ702" s="2279"/>
      <c r="AK702" s="2279"/>
      <c r="AL702" s="2279"/>
      <c r="AM702" s="2279"/>
    </row>
    <row r="703" spans="1:39" ht="14.25" customHeight="1" thickTop="1" thickBot="1" x14ac:dyDescent="0.25">
      <c r="A703" s="2850" t="s">
        <v>951</v>
      </c>
      <c r="B703" s="2850"/>
      <c r="C703" s="2850"/>
      <c r="D703" s="2850"/>
      <c r="E703" s="2850"/>
      <c r="F703" s="2850"/>
      <c r="G703" s="2850"/>
      <c r="H703" s="2850"/>
      <c r="I703" s="2850"/>
      <c r="J703" s="2850"/>
      <c r="K703" s="2851" t="s">
        <v>952</v>
      </c>
      <c r="L703" s="2851"/>
      <c r="M703" s="2851"/>
      <c r="N703" s="2851"/>
      <c r="O703" s="2851" t="s">
        <v>1051</v>
      </c>
      <c r="P703" s="2851"/>
      <c r="Q703" s="2851"/>
      <c r="R703" s="2851"/>
      <c r="S703" s="2851"/>
      <c r="T703" s="2851"/>
      <c r="U703" s="2851" t="s">
        <v>1466</v>
      </c>
      <c r="V703" s="2851"/>
      <c r="W703" s="2851"/>
      <c r="X703" s="2851"/>
      <c r="Y703" s="2851"/>
      <c r="Z703" s="2851"/>
      <c r="AA703" s="2852" t="s">
        <v>1467</v>
      </c>
      <c r="AB703" s="2852"/>
      <c r="AC703" s="2852"/>
      <c r="AD703" s="2852"/>
      <c r="AE703" s="2852"/>
      <c r="AF703" s="2852"/>
      <c r="AG703" s="2279"/>
      <c r="AH703" s="2279"/>
      <c r="AI703" s="2279"/>
      <c r="AJ703" s="2279"/>
      <c r="AK703" s="2279"/>
      <c r="AL703" s="2279"/>
      <c r="AM703" s="2279"/>
    </row>
    <row r="704" spans="1:39" ht="14.25" customHeight="1" thickTop="1" thickBot="1" x14ac:dyDescent="0.25">
      <c r="A704" s="2850" t="s">
        <v>954</v>
      </c>
      <c r="B704" s="2850"/>
      <c r="C704" s="2850"/>
      <c r="D704" s="2850"/>
      <c r="E704" s="2850"/>
      <c r="F704" s="2850"/>
      <c r="G704" s="2850"/>
      <c r="H704" s="2850"/>
      <c r="I704" s="2850"/>
      <c r="J704" s="2850"/>
      <c r="K704" s="2851" t="s">
        <v>955</v>
      </c>
      <c r="L704" s="2851"/>
      <c r="M704" s="2851"/>
      <c r="N704" s="2851"/>
      <c r="O704" s="2851" t="s">
        <v>1052</v>
      </c>
      <c r="P704" s="2851"/>
      <c r="Q704" s="2851"/>
      <c r="R704" s="2851"/>
      <c r="S704" s="2851"/>
      <c r="T704" s="2851"/>
      <c r="U704" s="2851" t="s">
        <v>1468</v>
      </c>
      <c r="V704" s="2851"/>
      <c r="W704" s="2851"/>
      <c r="X704" s="2851"/>
      <c r="Y704" s="2851"/>
      <c r="Z704" s="2851"/>
      <c r="AA704" s="2852" t="s">
        <v>1469</v>
      </c>
      <c r="AB704" s="2852"/>
      <c r="AC704" s="2852"/>
      <c r="AD704" s="2852"/>
      <c r="AE704" s="2852"/>
      <c r="AF704" s="2852"/>
      <c r="AG704" s="2279"/>
      <c r="AH704" s="2279"/>
      <c r="AI704" s="2279"/>
      <c r="AJ704" s="2279"/>
      <c r="AK704" s="2279"/>
      <c r="AL704" s="2279"/>
      <c r="AM704" s="2279"/>
    </row>
    <row r="705" spans="1:39" ht="14.25" customHeight="1" thickTop="1" thickBot="1" x14ac:dyDescent="0.25">
      <c r="A705" s="2850" t="s">
        <v>957</v>
      </c>
      <c r="B705" s="2850"/>
      <c r="C705" s="2850"/>
      <c r="D705" s="2850"/>
      <c r="E705" s="2850"/>
      <c r="F705" s="2850"/>
      <c r="G705" s="2850"/>
      <c r="H705" s="2850"/>
      <c r="I705" s="2850"/>
      <c r="J705" s="2850"/>
      <c r="K705" s="2851" t="s">
        <v>958</v>
      </c>
      <c r="L705" s="2851"/>
      <c r="M705" s="2851"/>
      <c r="N705" s="2851"/>
      <c r="O705" s="2851" t="s">
        <v>786</v>
      </c>
      <c r="P705" s="2851"/>
      <c r="Q705" s="2851"/>
      <c r="R705" s="2851"/>
      <c r="S705" s="2851"/>
      <c r="T705" s="2851"/>
      <c r="U705" s="2851" t="s">
        <v>786</v>
      </c>
      <c r="V705" s="2851"/>
      <c r="W705" s="2851"/>
      <c r="X705" s="2851"/>
      <c r="Y705" s="2851"/>
      <c r="Z705" s="2851"/>
      <c r="AA705" s="2852" t="s">
        <v>786</v>
      </c>
      <c r="AB705" s="2852"/>
      <c r="AC705" s="2852"/>
      <c r="AD705" s="2852"/>
      <c r="AE705" s="2852"/>
      <c r="AF705" s="2852"/>
      <c r="AG705" s="2279"/>
      <c r="AH705" s="2279"/>
      <c r="AI705" s="2279"/>
      <c r="AJ705" s="2279"/>
      <c r="AK705" s="2279"/>
      <c r="AL705" s="2279"/>
      <c r="AM705" s="2279"/>
    </row>
    <row r="706" spans="1:39" ht="14.25" customHeight="1" thickTop="1" thickBot="1" x14ac:dyDescent="0.25">
      <c r="A706" s="2850" t="s">
        <v>959</v>
      </c>
      <c r="B706" s="2850"/>
      <c r="C706" s="2850"/>
      <c r="D706" s="2850"/>
      <c r="E706" s="2850"/>
      <c r="F706" s="2850"/>
      <c r="G706" s="2850"/>
      <c r="H706" s="2850"/>
      <c r="I706" s="2850"/>
      <c r="J706" s="2850"/>
      <c r="K706" s="2851" t="s">
        <v>960</v>
      </c>
      <c r="L706" s="2851"/>
      <c r="M706" s="2851"/>
      <c r="N706" s="2851"/>
      <c r="O706" s="2851" t="s">
        <v>786</v>
      </c>
      <c r="P706" s="2851"/>
      <c r="Q706" s="2851"/>
      <c r="R706" s="2851"/>
      <c r="S706" s="2851"/>
      <c r="T706" s="2851"/>
      <c r="U706" s="2851" t="s">
        <v>786</v>
      </c>
      <c r="V706" s="2851"/>
      <c r="W706" s="2851"/>
      <c r="X706" s="2851"/>
      <c r="Y706" s="2851"/>
      <c r="Z706" s="2851"/>
      <c r="AA706" s="2852" t="s">
        <v>786</v>
      </c>
      <c r="AB706" s="2852"/>
      <c r="AC706" s="2852"/>
      <c r="AD706" s="2852"/>
      <c r="AE706" s="2852"/>
      <c r="AF706" s="2852"/>
      <c r="AG706" s="2279"/>
      <c r="AH706" s="2279"/>
      <c r="AI706" s="2279"/>
      <c r="AJ706" s="2279"/>
      <c r="AK706" s="2279"/>
      <c r="AL706" s="2279"/>
      <c r="AM706" s="2279"/>
    </row>
    <row r="707" spans="1:39" ht="14.25" customHeight="1" thickTop="1" thickBot="1" x14ac:dyDescent="0.25">
      <c r="A707" s="2850" t="s">
        <v>961</v>
      </c>
      <c r="B707" s="2850"/>
      <c r="C707" s="2850"/>
      <c r="D707" s="2850"/>
      <c r="E707" s="2850"/>
      <c r="F707" s="2850"/>
      <c r="G707" s="2850"/>
      <c r="H707" s="2850"/>
      <c r="I707" s="2850"/>
      <c r="J707" s="2850"/>
      <c r="K707" s="2851" t="s">
        <v>962</v>
      </c>
      <c r="L707" s="2851"/>
      <c r="M707" s="2851"/>
      <c r="N707" s="2851"/>
      <c r="O707" s="2851" t="s">
        <v>786</v>
      </c>
      <c r="P707" s="2851"/>
      <c r="Q707" s="2851"/>
      <c r="R707" s="2851"/>
      <c r="S707" s="2851"/>
      <c r="T707" s="2851"/>
      <c r="U707" s="2851" t="s">
        <v>786</v>
      </c>
      <c r="V707" s="2851"/>
      <c r="W707" s="2851"/>
      <c r="X707" s="2851"/>
      <c r="Y707" s="2851"/>
      <c r="Z707" s="2851"/>
      <c r="AA707" s="2852" t="s">
        <v>786</v>
      </c>
      <c r="AB707" s="2852"/>
      <c r="AC707" s="2852"/>
      <c r="AD707" s="2852"/>
      <c r="AE707" s="2852"/>
      <c r="AF707" s="2852"/>
      <c r="AG707" s="2279"/>
      <c r="AH707" s="2279"/>
      <c r="AI707" s="2279"/>
      <c r="AJ707" s="2279"/>
      <c r="AK707" s="2279"/>
      <c r="AL707" s="2279"/>
      <c r="AM707" s="2279"/>
    </row>
    <row r="708" spans="1:39" ht="14.25" customHeight="1" thickTop="1" thickBot="1" x14ac:dyDescent="0.25">
      <c r="A708" s="2850" t="s">
        <v>963</v>
      </c>
      <c r="B708" s="2850"/>
      <c r="C708" s="2850"/>
      <c r="D708" s="2850"/>
      <c r="E708" s="2850"/>
      <c r="F708" s="2850"/>
      <c r="G708" s="2850"/>
      <c r="H708" s="2850"/>
      <c r="I708" s="2850"/>
      <c r="J708" s="2850"/>
      <c r="K708" s="2851" t="s">
        <v>964</v>
      </c>
      <c r="L708" s="2851"/>
      <c r="M708" s="2851"/>
      <c r="N708" s="2851"/>
      <c r="O708" s="2851" t="s">
        <v>786</v>
      </c>
      <c r="P708" s="2851"/>
      <c r="Q708" s="2851"/>
      <c r="R708" s="2851"/>
      <c r="S708" s="2851"/>
      <c r="T708" s="2851"/>
      <c r="U708" s="2851" t="s">
        <v>1470</v>
      </c>
      <c r="V708" s="2851"/>
      <c r="W708" s="2851"/>
      <c r="X708" s="2851"/>
      <c r="Y708" s="2851"/>
      <c r="Z708" s="2851"/>
      <c r="AA708" s="2852" t="s">
        <v>786</v>
      </c>
      <c r="AB708" s="2852"/>
      <c r="AC708" s="2852"/>
      <c r="AD708" s="2852"/>
      <c r="AE708" s="2852"/>
      <c r="AF708" s="2852"/>
      <c r="AG708" s="2279"/>
      <c r="AH708" s="2279"/>
      <c r="AI708" s="2279"/>
      <c r="AJ708" s="2279"/>
      <c r="AK708" s="2279"/>
      <c r="AL708" s="2279"/>
      <c r="AM708" s="2279"/>
    </row>
    <row r="709" spans="1:39" ht="14.25" customHeight="1" thickTop="1" thickBot="1" x14ac:dyDescent="0.25">
      <c r="A709" s="2850" t="s">
        <v>965</v>
      </c>
      <c r="B709" s="2850"/>
      <c r="C709" s="2850"/>
      <c r="D709" s="2850"/>
      <c r="E709" s="2850"/>
      <c r="F709" s="2850"/>
      <c r="G709" s="2850"/>
      <c r="H709" s="2850"/>
      <c r="I709" s="2850"/>
      <c r="J709" s="2850"/>
      <c r="K709" s="2851" t="s">
        <v>966</v>
      </c>
      <c r="L709" s="2851"/>
      <c r="M709" s="2851"/>
      <c r="N709" s="2851"/>
      <c r="O709" s="2851" t="s">
        <v>786</v>
      </c>
      <c r="P709" s="2851"/>
      <c r="Q709" s="2851"/>
      <c r="R709" s="2851"/>
      <c r="S709" s="2851"/>
      <c r="T709" s="2851"/>
      <c r="U709" s="2851" t="s">
        <v>786</v>
      </c>
      <c r="V709" s="2851"/>
      <c r="W709" s="2851"/>
      <c r="X709" s="2851"/>
      <c r="Y709" s="2851"/>
      <c r="Z709" s="2851"/>
      <c r="AA709" s="2852" t="s">
        <v>786</v>
      </c>
      <c r="AB709" s="2852"/>
      <c r="AC709" s="2852"/>
      <c r="AD709" s="2852"/>
      <c r="AE709" s="2852"/>
      <c r="AF709" s="2852"/>
      <c r="AG709" s="2279"/>
      <c r="AH709" s="2279"/>
      <c r="AI709" s="2279"/>
      <c r="AJ709" s="2279"/>
      <c r="AK709" s="2279"/>
      <c r="AL709" s="2279"/>
      <c r="AM709" s="2279"/>
    </row>
    <row r="710" spans="1:39" ht="14.25" customHeight="1" thickTop="1" thickBot="1" x14ac:dyDescent="0.25">
      <c r="A710" s="2850" t="s">
        <v>967</v>
      </c>
      <c r="B710" s="2850"/>
      <c r="C710" s="2850"/>
      <c r="D710" s="2850"/>
      <c r="E710" s="2850"/>
      <c r="F710" s="2850"/>
      <c r="G710" s="2850"/>
      <c r="H710" s="2850"/>
      <c r="I710" s="2850"/>
      <c r="J710" s="2850"/>
      <c r="K710" s="2851" t="s">
        <v>968</v>
      </c>
      <c r="L710" s="2851"/>
      <c r="M710" s="2851"/>
      <c r="N710" s="2851"/>
      <c r="O710" s="2851" t="s">
        <v>786</v>
      </c>
      <c r="P710" s="2851"/>
      <c r="Q710" s="2851"/>
      <c r="R710" s="2851"/>
      <c r="S710" s="2851"/>
      <c r="T710" s="2851"/>
      <c r="U710" s="2851" t="s">
        <v>786</v>
      </c>
      <c r="V710" s="2851"/>
      <c r="W710" s="2851"/>
      <c r="X710" s="2851"/>
      <c r="Y710" s="2851"/>
      <c r="Z710" s="2851"/>
      <c r="AA710" s="2852" t="s">
        <v>786</v>
      </c>
      <c r="AB710" s="2852"/>
      <c r="AC710" s="2852"/>
      <c r="AD710" s="2852"/>
      <c r="AE710" s="2852"/>
      <c r="AF710" s="2852"/>
      <c r="AG710" s="2279"/>
      <c r="AH710" s="2279"/>
      <c r="AI710" s="2279"/>
      <c r="AJ710" s="2279"/>
      <c r="AK710" s="2279"/>
      <c r="AL710" s="2279"/>
      <c r="AM710" s="2279"/>
    </row>
    <row r="711" spans="1:39" ht="13.5" thickTop="1" x14ac:dyDescent="0.2">
      <c r="A711" s="2279"/>
      <c r="B711" s="2279"/>
      <c r="C711" s="2279"/>
      <c r="D711" s="2279"/>
      <c r="E711" s="2279"/>
      <c r="F711" s="2279"/>
      <c r="G711" s="2279"/>
      <c r="H711" s="2279"/>
      <c r="I711" s="2279"/>
      <c r="J711" s="2279"/>
      <c r="K711" s="2279"/>
      <c r="L711" s="2279"/>
      <c r="M711" s="2279"/>
      <c r="N711" s="2279"/>
      <c r="O711" s="2279"/>
      <c r="P711" s="2279"/>
      <c r="Q711" s="2279"/>
      <c r="R711" s="2279"/>
      <c r="S711" s="2279"/>
      <c r="T711" s="2279"/>
      <c r="U711" s="2279"/>
      <c r="V711" s="2279"/>
      <c r="W711" s="2279"/>
      <c r="X711" s="2279"/>
      <c r="Y711" s="2279"/>
      <c r="Z711" s="2279"/>
      <c r="AA711" s="2279"/>
      <c r="AB711" s="2279"/>
      <c r="AC711" s="2279"/>
      <c r="AD711" s="2279"/>
      <c r="AE711" s="2279"/>
      <c r="AF711" s="2279"/>
      <c r="AG711" s="2279"/>
      <c r="AH711" s="2279"/>
      <c r="AI711" s="2279"/>
      <c r="AJ711" s="2279"/>
      <c r="AK711" s="2279"/>
      <c r="AL711" s="2279"/>
      <c r="AM711" s="2279"/>
    </row>
  </sheetData>
  <mergeCells count="3943">
    <mergeCell ref="XCS477:XDX477"/>
    <mergeCell ref="XDY477:XFD477"/>
    <mergeCell ref="WHU477:WIZ477"/>
    <mergeCell ref="WJA477:WKF477"/>
    <mergeCell ref="WKG477:WLL477"/>
    <mergeCell ref="WLM477:WMR477"/>
    <mergeCell ref="WMS477:WNX477"/>
    <mergeCell ref="WNY477:WPD477"/>
    <mergeCell ref="WPE477:WQJ477"/>
    <mergeCell ref="WQK477:WRP477"/>
    <mergeCell ref="WRQ477:WSV477"/>
    <mergeCell ref="WSW477:WUB477"/>
    <mergeCell ref="WUC477:WVH477"/>
    <mergeCell ref="WVI477:WWN477"/>
    <mergeCell ref="WWO477:WXT477"/>
    <mergeCell ref="WXU477:WYZ477"/>
    <mergeCell ref="WZA477:XAF477"/>
    <mergeCell ref="XAG477:XBL477"/>
    <mergeCell ref="XBM477:XCR477"/>
    <mergeCell ref="VMW477:VOB477"/>
    <mergeCell ref="VOC477:VPH477"/>
    <mergeCell ref="VPI477:VQN477"/>
    <mergeCell ref="VQO477:VRT477"/>
    <mergeCell ref="VRU477:VSZ477"/>
    <mergeCell ref="VTA477:VUF477"/>
    <mergeCell ref="VUG477:VVL477"/>
    <mergeCell ref="VVM477:VWR477"/>
    <mergeCell ref="VWS477:VXX477"/>
    <mergeCell ref="VXY477:VZD477"/>
    <mergeCell ref="VZE477:WAJ477"/>
    <mergeCell ref="WAK477:WBP477"/>
    <mergeCell ref="WBQ477:WCV477"/>
    <mergeCell ref="WCW477:WEB477"/>
    <mergeCell ref="WEC477:WFH477"/>
    <mergeCell ref="WFI477:WGN477"/>
    <mergeCell ref="WGO477:WHT477"/>
    <mergeCell ref="URY477:UTD477"/>
    <mergeCell ref="UTE477:UUJ477"/>
    <mergeCell ref="UUK477:UVP477"/>
    <mergeCell ref="UVQ477:UWV477"/>
    <mergeCell ref="UWW477:UYB477"/>
    <mergeCell ref="UYC477:UZH477"/>
    <mergeCell ref="UZI477:VAN477"/>
    <mergeCell ref="VAO477:VBT477"/>
    <mergeCell ref="VBU477:VCZ477"/>
    <mergeCell ref="VDA477:VEF477"/>
    <mergeCell ref="VEG477:VFL477"/>
    <mergeCell ref="VFM477:VGR477"/>
    <mergeCell ref="VGS477:VHX477"/>
    <mergeCell ref="VHY477:VJD477"/>
    <mergeCell ref="VJE477:VKJ477"/>
    <mergeCell ref="VKK477:VLP477"/>
    <mergeCell ref="VLQ477:VMV477"/>
    <mergeCell ref="TXA477:TYF477"/>
    <mergeCell ref="TYG477:TZL477"/>
    <mergeCell ref="TZM477:UAR477"/>
    <mergeCell ref="UAS477:UBX477"/>
    <mergeCell ref="UBY477:UDD477"/>
    <mergeCell ref="UDE477:UEJ477"/>
    <mergeCell ref="UEK477:UFP477"/>
    <mergeCell ref="UFQ477:UGV477"/>
    <mergeCell ref="UGW477:UIB477"/>
    <mergeCell ref="UIC477:UJH477"/>
    <mergeCell ref="UJI477:UKN477"/>
    <mergeCell ref="UKO477:ULT477"/>
    <mergeCell ref="ULU477:UMZ477"/>
    <mergeCell ref="UNA477:UOF477"/>
    <mergeCell ref="UOG477:UPL477"/>
    <mergeCell ref="UPM477:UQR477"/>
    <mergeCell ref="UQS477:URX477"/>
    <mergeCell ref="TCC477:TDH477"/>
    <mergeCell ref="TDI477:TEN477"/>
    <mergeCell ref="TEO477:TFT477"/>
    <mergeCell ref="TFU477:TGZ477"/>
    <mergeCell ref="THA477:TIF477"/>
    <mergeCell ref="TIG477:TJL477"/>
    <mergeCell ref="TJM477:TKR477"/>
    <mergeCell ref="TKS477:TLX477"/>
    <mergeCell ref="TLY477:TND477"/>
    <mergeCell ref="TNE477:TOJ477"/>
    <mergeCell ref="TOK477:TPP477"/>
    <mergeCell ref="TPQ477:TQV477"/>
    <mergeCell ref="TQW477:TSB477"/>
    <mergeCell ref="TSC477:TTH477"/>
    <mergeCell ref="TTI477:TUN477"/>
    <mergeCell ref="TUO477:TVT477"/>
    <mergeCell ref="TVU477:TWZ477"/>
    <mergeCell ref="SHE477:SIJ477"/>
    <mergeCell ref="SIK477:SJP477"/>
    <mergeCell ref="SJQ477:SKV477"/>
    <mergeCell ref="SKW477:SMB477"/>
    <mergeCell ref="SMC477:SNH477"/>
    <mergeCell ref="SNI477:SON477"/>
    <mergeCell ref="SOO477:SPT477"/>
    <mergeCell ref="SPU477:SQZ477"/>
    <mergeCell ref="SRA477:SSF477"/>
    <mergeCell ref="SSG477:STL477"/>
    <mergeCell ref="STM477:SUR477"/>
    <mergeCell ref="SUS477:SVX477"/>
    <mergeCell ref="SVY477:SXD477"/>
    <mergeCell ref="SXE477:SYJ477"/>
    <mergeCell ref="SYK477:SZP477"/>
    <mergeCell ref="SZQ477:TAV477"/>
    <mergeCell ref="TAW477:TCB477"/>
    <mergeCell ref="RMG477:RNL477"/>
    <mergeCell ref="RNM477:ROR477"/>
    <mergeCell ref="ROS477:RPX477"/>
    <mergeCell ref="RPY477:RRD477"/>
    <mergeCell ref="RRE477:RSJ477"/>
    <mergeCell ref="RSK477:RTP477"/>
    <mergeCell ref="RTQ477:RUV477"/>
    <mergeCell ref="RUW477:RWB477"/>
    <mergeCell ref="RWC477:RXH477"/>
    <mergeCell ref="RXI477:RYN477"/>
    <mergeCell ref="RYO477:RZT477"/>
    <mergeCell ref="RZU477:SAZ477"/>
    <mergeCell ref="SBA477:SCF477"/>
    <mergeCell ref="SCG477:SDL477"/>
    <mergeCell ref="SDM477:SER477"/>
    <mergeCell ref="SES477:SFX477"/>
    <mergeCell ref="SFY477:SHD477"/>
    <mergeCell ref="QRI477:QSN477"/>
    <mergeCell ref="QSO477:QTT477"/>
    <mergeCell ref="QTU477:QUZ477"/>
    <mergeCell ref="QVA477:QWF477"/>
    <mergeCell ref="QWG477:QXL477"/>
    <mergeCell ref="QXM477:QYR477"/>
    <mergeCell ref="QYS477:QZX477"/>
    <mergeCell ref="QZY477:RBD477"/>
    <mergeCell ref="RBE477:RCJ477"/>
    <mergeCell ref="RCK477:RDP477"/>
    <mergeCell ref="RDQ477:REV477"/>
    <mergeCell ref="REW477:RGB477"/>
    <mergeCell ref="RGC477:RHH477"/>
    <mergeCell ref="RHI477:RIN477"/>
    <mergeCell ref="RIO477:RJT477"/>
    <mergeCell ref="RJU477:RKZ477"/>
    <mergeCell ref="RLA477:RMF477"/>
    <mergeCell ref="PWK477:PXP477"/>
    <mergeCell ref="PXQ477:PYV477"/>
    <mergeCell ref="PYW477:QAB477"/>
    <mergeCell ref="QAC477:QBH477"/>
    <mergeCell ref="QBI477:QCN477"/>
    <mergeCell ref="QCO477:QDT477"/>
    <mergeCell ref="QDU477:QEZ477"/>
    <mergeCell ref="QFA477:QGF477"/>
    <mergeCell ref="QGG477:QHL477"/>
    <mergeCell ref="QHM477:QIR477"/>
    <mergeCell ref="QIS477:QJX477"/>
    <mergeCell ref="QJY477:QLD477"/>
    <mergeCell ref="QLE477:QMJ477"/>
    <mergeCell ref="QMK477:QNP477"/>
    <mergeCell ref="QNQ477:QOV477"/>
    <mergeCell ref="QOW477:QQB477"/>
    <mergeCell ref="QQC477:QRH477"/>
    <mergeCell ref="PBM477:PCR477"/>
    <mergeCell ref="PCS477:PDX477"/>
    <mergeCell ref="PDY477:PFD477"/>
    <mergeCell ref="PFE477:PGJ477"/>
    <mergeCell ref="PGK477:PHP477"/>
    <mergeCell ref="PHQ477:PIV477"/>
    <mergeCell ref="PIW477:PKB477"/>
    <mergeCell ref="PKC477:PLH477"/>
    <mergeCell ref="PLI477:PMN477"/>
    <mergeCell ref="PMO477:PNT477"/>
    <mergeCell ref="PNU477:POZ477"/>
    <mergeCell ref="PPA477:PQF477"/>
    <mergeCell ref="PQG477:PRL477"/>
    <mergeCell ref="PRM477:PSR477"/>
    <mergeCell ref="PSS477:PTX477"/>
    <mergeCell ref="PTY477:PVD477"/>
    <mergeCell ref="PVE477:PWJ477"/>
    <mergeCell ref="OGO477:OHT477"/>
    <mergeCell ref="OHU477:OIZ477"/>
    <mergeCell ref="OJA477:OKF477"/>
    <mergeCell ref="OKG477:OLL477"/>
    <mergeCell ref="OLM477:OMR477"/>
    <mergeCell ref="OMS477:ONX477"/>
    <mergeCell ref="ONY477:OPD477"/>
    <mergeCell ref="OPE477:OQJ477"/>
    <mergeCell ref="OQK477:ORP477"/>
    <mergeCell ref="ORQ477:OSV477"/>
    <mergeCell ref="OSW477:OUB477"/>
    <mergeCell ref="OUC477:OVH477"/>
    <mergeCell ref="OVI477:OWN477"/>
    <mergeCell ref="OWO477:OXT477"/>
    <mergeCell ref="OXU477:OYZ477"/>
    <mergeCell ref="OZA477:PAF477"/>
    <mergeCell ref="PAG477:PBL477"/>
    <mergeCell ref="NLQ477:NMV477"/>
    <mergeCell ref="NMW477:NOB477"/>
    <mergeCell ref="NOC477:NPH477"/>
    <mergeCell ref="NPI477:NQN477"/>
    <mergeCell ref="NQO477:NRT477"/>
    <mergeCell ref="NRU477:NSZ477"/>
    <mergeCell ref="NTA477:NUF477"/>
    <mergeCell ref="NUG477:NVL477"/>
    <mergeCell ref="NVM477:NWR477"/>
    <mergeCell ref="NWS477:NXX477"/>
    <mergeCell ref="NXY477:NZD477"/>
    <mergeCell ref="NZE477:OAJ477"/>
    <mergeCell ref="OAK477:OBP477"/>
    <mergeCell ref="OBQ477:OCV477"/>
    <mergeCell ref="OCW477:OEB477"/>
    <mergeCell ref="OEC477:OFH477"/>
    <mergeCell ref="OFI477:OGN477"/>
    <mergeCell ref="MQS477:MRX477"/>
    <mergeCell ref="MRY477:MTD477"/>
    <mergeCell ref="MTE477:MUJ477"/>
    <mergeCell ref="MUK477:MVP477"/>
    <mergeCell ref="MVQ477:MWV477"/>
    <mergeCell ref="MWW477:MYB477"/>
    <mergeCell ref="MYC477:MZH477"/>
    <mergeCell ref="MZI477:NAN477"/>
    <mergeCell ref="NAO477:NBT477"/>
    <mergeCell ref="NBU477:NCZ477"/>
    <mergeCell ref="NDA477:NEF477"/>
    <mergeCell ref="NEG477:NFL477"/>
    <mergeCell ref="NFM477:NGR477"/>
    <mergeCell ref="NGS477:NHX477"/>
    <mergeCell ref="NHY477:NJD477"/>
    <mergeCell ref="NJE477:NKJ477"/>
    <mergeCell ref="NKK477:NLP477"/>
    <mergeCell ref="LVU477:LWZ477"/>
    <mergeCell ref="LXA477:LYF477"/>
    <mergeCell ref="LYG477:LZL477"/>
    <mergeCell ref="LZM477:MAR477"/>
    <mergeCell ref="MAS477:MBX477"/>
    <mergeCell ref="MBY477:MDD477"/>
    <mergeCell ref="MDE477:MEJ477"/>
    <mergeCell ref="MEK477:MFP477"/>
    <mergeCell ref="MFQ477:MGV477"/>
    <mergeCell ref="MGW477:MIB477"/>
    <mergeCell ref="MIC477:MJH477"/>
    <mergeCell ref="MJI477:MKN477"/>
    <mergeCell ref="MKO477:MLT477"/>
    <mergeCell ref="MLU477:MMZ477"/>
    <mergeCell ref="MNA477:MOF477"/>
    <mergeCell ref="MOG477:MPL477"/>
    <mergeCell ref="MPM477:MQR477"/>
    <mergeCell ref="LAW477:LCB477"/>
    <mergeCell ref="LCC477:LDH477"/>
    <mergeCell ref="LDI477:LEN477"/>
    <mergeCell ref="LEO477:LFT477"/>
    <mergeCell ref="LFU477:LGZ477"/>
    <mergeCell ref="LHA477:LIF477"/>
    <mergeCell ref="LIG477:LJL477"/>
    <mergeCell ref="LJM477:LKR477"/>
    <mergeCell ref="LKS477:LLX477"/>
    <mergeCell ref="LLY477:LND477"/>
    <mergeCell ref="LNE477:LOJ477"/>
    <mergeCell ref="LOK477:LPP477"/>
    <mergeCell ref="LPQ477:LQV477"/>
    <mergeCell ref="LQW477:LSB477"/>
    <mergeCell ref="LSC477:LTH477"/>
    <mergeCell ref="LTI477:LUN477"/>
    <mergeCell ref="LUO477:LVT477"/>
    <mergeCell ref="KFY477:KHD477"/>
    <mergeCell ref="KHE477:KIJ477"/>
    <mergeCell ref="KIK477:KJP477"/>
    <mergeCell ref="KJQ477:KKV477"/>
    <mergeCell ref="KKW477:KMB477"/>
    <mergeCell ref="KMC477:KNH477"/>
    <mergeCell ref="KNI477:KON477"/>
    <mergeCell ref="KOO477:KPT477"/>
    <mergeCell ref="KPU477:KQZ477"/>
    <mergeCell ref="KRA477:KSF477"/>
    <mergeCell ref="KSG477:KTL477"/>
    <mergeCell ref="KTM477:KUR477"/>
    <mergeCell ref="KUS477:KVX477"/>
    <mergeCell ref="KVY477:KXD477"/>
    <mergeCell ref="KXE477:KYJ477"/>
    <mergeCell ref="KYK477:KZP477"/>
    <mergeCell ref="KZQ477:LAV477"/>
    <mergeCell ref="JLA477:JMF477"/>
    <mergeCell ref="JMG477:JNL477"/>
    <mergeCell ref="JNM477:JOR477"/>
    <mergeCell ref="JOS477:JPX477"/>
    <mergeCell ref="JPY477:JRD477"/>
    <mergeCell ref="JRE477:JSJ477"/>
    <mergeCell ref="JSK477:JTP477"/>
    <mergeCell ref="JTQ477:JUV477"/>
    <mergeCell ref="JUW477:JWB477"/>
    <mergeCell ref="JWC477:JXH477"/>
    <mergeCell ref="JXI477:JYN477"/>
    <mergeCell ref="JYO477:JZT477"/>
    <mergeCell ref="JZU477:KAZ477"/>
    <mergeCell ref="KBA477:KCF477"/>
    <mergeCell ref="KCG477:KDL477"/>
    <mergeCell ref="KDM477:KER477"/>
    <mergeCell ref="KES477:KFX477"/>
    <mergeCell ref="IQC477:IRH477"/>
    <mergeCell ref="IRI477:ISN477"/>
    <mergeCell ref="ISO477:ITT477"/>
    <mergeCell ref="ITU477:IUZ477"/>
    <mergeCell ref="IVA477:IWF477"/>
    <mergeCell ref="IWG477:IXL477"/>
    <mergeCell ref="IXM477:IYR477"/>
    <mergeCell ref="IYS477:IZX477"/>
    <mergeCell ref="IZY477:JBD477"/>
    <mergeCell ref="JBE477:JCJ477"/>
    <mergeCell ref="JCK477:JDP477"/>
    <mergeCell ref="JDQ477:JEV477"/>
    <mergeCell ref="JEW477:JGB477"/>
    <mergeCell ref="JGC477:JHH477"/>
    <mergeCell ref="JHI477:JIN477"/>
    <mergeCell ref="JIO477:JJT477"/>
    <mergeCell ref="JJU477:JKZ477"/>
    <mergeCell ref="HVE477:HWJ477"/>
    <mergeCell ref="HWK477:HXP477"/>
    <mergeCell ref="HXQ477:HYV477"/>
    <mergeCell ref="HYW477:IAB477"/>
    <mergeCell ref="IAC477:IBH477"/>
    <mergeCell ref="IBI477:ICN477"/>
    <mergeCell ref="ICO477:IDT477"/>
    <mergeCell ref="IDU477:IEZ477"/>
    <mergeCell ref="IFA477:IGF477"/>
    <mergeCell ref="IGG477:IHL477"/>
    <mergeCell ref="IHM477:IIR477"/>
    <mergeCell ref="IIS477:IJX477"/>
    <mergeCell ref="IJY477:ILD477"/>
    <mergeCell ref="ILE477:IMJ477"/>
    <mergeCell ref="IMK477:INP477"/>
    <mergeCell ref="INQ477:IOV477"/>
    <mergeCell ref="IOW477:IQB477"/>
    <mergeCell ref="HAG477:HBL477"/>
    <mergeCell ref="HBM477:HCR477"/>
    <mergeCell ref="HCS477:HDX477"/>
    <mergeCell ref="HDY477:HFD477"/>
    <mergeCell ref="HFE477:HGJ477"/>
    <mergeCell ref="HGK477:HHP477"/>
    <mergeCell ref="HHQ477:HIV477"/>
    <mergeCell ref="HIW477:HKB477"/>
    <mergeCell ref="HKC477:HLH477"/>
    <mergeCell ref="HLI477:HMN477"/>
    <mergeCell ref="HMO477:HNT477"/>
    <mergeCell ref="HNU477:HOZ477"/>
    <mergeCell ref="HPA477:HQF477"/>
    <mergeCell ref="HQG477:HRL477"/>
    <mergeCell ref="HRM477:HSR477"/>
    <mergeCell ref="HSS477:HTX477"/>
    <mergeCell ref="HTY477:HVD477"/>
    <mergeCell ref="GFI477:GGN477"/>
    <mergeCell ref="GGO477:GHT477"/>
    <mergeCell ref="GHU477:GIZ477"/>
    <mergeCell ref="GJA477:GKF477"/>
    <mergeCell ref="GKG477:GLL477"/>
    <mergeCell ref="GLM477:GMR477"/>
    <mergeCell ref="GMS477:GNX477"/>
    <mergeCell ref="GNY477:GPD477"/>
    <mergeCell ref="GPE477:GQJ477"/>
    <mergeCell ref="GQK477:GRP477"/>
    <mergeCell ref="GRQ477:GSV477"/>
    <mergeCell ref="GSW477:GUB477"/>
    <mergeCell ref="GUC477:GVH477"/>
    <mergeCell ref="GVI477:GWN477"/>
    <mergeCell ref="GWO477:GXT477"/>
    <mergeCell ref="GXU477:GYZ477"/>
    <mergeCell ref="GZA477:HAF477"/>
    <mergeCell ref="FKK477:FLP477"/>
    <mergeCell ref="FLQ477:FMV477"/>
    <mergeCell ref="FMW477:FOB477"/>
    <mergeCell ref="FOC477:FPH477"/>
    <mergeCell ref="FPI477:FQN477"/>
    <mergeCell ref="FQO477:FRT477"/>
    <mergeCell ref="FRU477:FSZ477"/>
    <mergeCell ref="FTA477:FUF477"/>
    <mergeCell ref="FUG477:FVL477"/>
    <mergeCell ref="FVM477:FWR477"/>
    <mergeCell ref="FWS477:FXX477"/>
    <mergeCell ref="FXY477:FZD477"/>
    <mergeCell ref="FZE477:GAJ477"/>
    <mergeCell ref="GAK477:GBP477"/>
    <mergeCell ref="GBQ477:GCV477"/>
    <mergeCell ref="GCW477:GEB477"/>
    <mergeCell ref="GEC477:GFH477"/>
    <mergeCell ref="EPM477:EQR477"/>
    <mergeCell ref="EQS477:ERX477"/>
    <mergeCell ref="ERY477:ETD477"/>
    <mergeCell ref="ETE477:EUJ477"/>
    <mergeCell ref="EUK477:EVP477"/>
    <mergeCell ref="EVQ477:EWV477"/>
    <mergeCell ref="EWW477:EYB477"/>
    <mergeCell ref="EYC477:EZH477"/>
    <mergeCell ref="EZI477:FAN477"/>
    <mergeCell ref="FAO477:FBT477"/>
    <mergeCell ref="FBU477:FCZ477"/>
    <mergeCell ref="FDA477:FEF477"/>
    <mergeCell ref="FEG477:FFL477"/>
    <mergeCell ref="FFM477:FGR477"/>
    <mergeCell ref="FGS477:FHX477"/>
    <mergeCell ref="FHY477:FJD477"/>
    <mergeCell ref="FJE477:FKJ477"/>
    <mergeCell ref="DUO477:DVT477"/>
    <mergeCell ref="DVU477:DWZ477"/>
    <mergeCell ref="DXA477:DYF477"/>
    <mergeCell ref="DYG477:DZL477"/>
    <mergeCell ref="DZM477:EAR477"/>
    <mergeCell ref="EAS477:EBX477"/>
    <mergeCell ref="EBY477:EDD477"/>
    <mergeCell ref="EDE477:EEJ477"/>
    <mergeCell ref="EEK477:EFP477"/>
    <mergeCell ref="EFQ477:EGV477"/>
    <mergeCell ref="EGW477:EIB477"/>
    <mergeCell ref="EIC477:EJH477"/>
    <mergeCell ref="EJI477:EKN477"/>
    <mergeCell ref="EKO477:ELT477"/>
    <mergeCell ref="ELU477:EMZ477"/>
    <mergeCell ref="ENA477:EOF477"/>
    <mergeCell ref="EOG477:EPL477"/>
    <mergeCell ref="CZQ477:DAV477"/>
    <mergeCell ref="DAW477:DCB477"/>
    <mergeCell ref="DCC477:DDH477"/>
    <mergeCell ref="DDI477:DEN477"/>
    <mergeCell ref="DEO477:DFT477"/>
    <mergeCell ref="DFU477:DGZ477"/>
    <mergeCell ref="DHA477:DIF477"/>
    <mergeCell ref="DIG477:DJL477"/>
    <mergeCell ref="DJM477:DKR477"/>
    <mergeCell ref="DKS477:DLX477"/>
    <mergeCell ref="DLY477:DND477"/>
    <mergeCell ref="DNE477:DOJ477"/>
    <mergeCell ref="DOK477:DPP477"/>
    <mergeCell ref="DPQ477:DQV477"/>
    <mergeCell ref="DQW477:DSB477"/>
    <mergeCell ref="DSC477:DTH477"/>
    <mergeCell ref="DTI477:DUN477"/>
    <mergeCell ref="CES477:CFX477"/>
    <mergeCell ref="CFY477:CHD477"/>
    <mergeCell ref="CHE477:CIJ477"/>
    <mergeCell ref="CIK477:CJP477"/>
    <mergeCell ref="CJQ477:CKV477"/>
    <mergeCell ref="CKW477:CMB477"/>
    <mergeCell ref="CMC477:CNH477"/>
    <mergeCell ref="CNI477:CON477"/>
    <mergeCell ref="COO477:CPT477"/>
    <mergeCell ref="CPU477:CQZ477"/>
    <mergeCell ref="CRA477:CSF477"/>
    <mergeCell ref="CSG477:CTL477"/>
    <mergeCell ref="CTM477:CUR477"/>
    <mergeCell ref="CUS477:CVX477"/>
    <mergeCell ref="CVY477:CXD477"/>
    <mergeCell ref="CXE477:CYJ477"/>
    <mergeCell ref="CYK477:CZP477"/>
    <mergeCell ref="BJU477:BKZ477"/>
    <mergeCell ref="BLA477:BMF477"/>
    <mergeCell ref="BMG477:BNL477"/>
    <mergeCell ref="BNM477:BOR477"/>
    <mergeCell ref="BOS477:BPX477"/>
    <mergeCell ref="BPY477:BRD477"/>
    <mergeCell ref="BRE477:BSJ477"/>
    <mergeCell ref="BSK477:BTP477"/>
    <mergeCell ref="BTQ477:BUV477"/>
    <mergeCell ref="BUW477:BWB477"/>
    <mergeCell ref="BWC477:BXH477"/>
    <mergeCell ref="BXI477:BYN477"/>
    <mergeCell ref="BYO477:BZT477"/>
    <mergeCell ref="BZU477:CAZ477"/>
    <mergeCell ref="CBA477:CCF477"/>
    <mergeCell ref="CCG477:CDL477"/>
    <mergeCell ref="CDM477:CER477"/>
    <mergeCell ref="AOW477:AQB477"/>
    <mergeCell ref="AQC477:ARH477"/>
    <mergeCell ref="ARI477:ASN477"/>
    <mergeCell ref="ASO477:ATT477"/>
    <mergeCell ref="ATU477:AUZ477"/>
    <mergeCell ref="AVA477:AWF477"/>
    <mergeCell ref="AWG477:AXL477"/>
    <mergeCell ref="AXM477:AYR477"/>
    <mergeCell ref="AYS477:AZX477"/>
    <mergeCell ref="AZY477:BBD477"/>
    <mergeCell ref="BBE477:BCJ477"/>
    <mergeCell ref="BCK477:BDP477"/>
    <mergeCell ref="BDQ477:BEV477"/>
    <mergeCell ref="BEW477:BGB477"/>
    <mergeCell ref="BGC477:BHH477"/>
    <mergeCell ref="BHI477:BIN477"/>
    <mergeCell ref="BIO477:BJT477"/>
    <mergeCell ref="TY477:VD477"/>
    <mergeCell ref="VE477:WJ477"/>
    <mergeCell ref="WK477:XP477"/>
    <mergeCell ref="XQ477:YV477"/>
    <mergeCell ref="YW477:AAB477"/>
    <mergeCell ref="AAC477:ABH477"/>
    <mergeCell ref="ABI477:ACN477"/>
    <mergeCell ref="ACO477:ADT477"/>
    <mergeCell ref="ADU477:AEZ477"/>
    <mergeCell ref="AFA477:AGF477"/>
    <mergeCell ref="AGG477:AHL477"/>
    <mergeCell ref="AHM477:AIR477"/>
    <mergeCell ref="AIS477:AJX477"/>
    <mergeCell ref="AJY477:ALD477"/>
    <mergeCell ref="ALE477:AMJ477"/>
    <mergeCell ref="AMK477:ANP477"/>
    <mergeCell ref="ANQ477:AOV477"/>
    <mergeCell ref="A477:AF477"/>
    <mergeCell ref="AG477:BL477"/>
    <mergeCell ref="BM477:CR477"/>
    <mergeCell ref="CS477:DX477"/>
    <mergeCell ref="DY477:FD477"/>
    <mergeCell ref="FE477:GJ477"/>
    <mergeCell ref="GK477:HP477"/>
    <mergeCell ref="HQ477:IV477"/>
    <mergeCell ref="IW477:KB477"/>
    <mergeCell ref="KC477:LH477"/>
    <mergeCell ref="LI477:MN477"/>
    <mergeCell ref="MO477:NT477"/>
    <mergeCell ref="NU477:OZ477"/>
    <mergeCell ref="PA477:QF477"/>
    <mergeCell ref="QG477:RL477"/>
    <mergeCell ref="RM477:SR477"/>
    <mergeCell ref="SS477:TX477"/>
    <mergeCell ref="A589:J589"/>
    <mergeCell ref="K589:N589"/>
    <mergeCell ref="O589:T589"/>
    <mergeCell ref="U589:Z589"/>
    <mergeCell ref="AA589:AF589"/>
    <mergeCell ref="A590:J590"/>
    <mergeCell ref="K590:N590"/>
    <mergeCell ref="O590:T590"/>
    <mergeCell ref="U590:Z590"/>
    <mergeCell ref="AA590:AF590"/>
    <mergeCell ref="A591:J591"/>
    <mergeCell ref="K591:N591"/>
    <mergeCell ref="O591:T591"/>
    <mergeCell ref="U591:Z591"/>
    <mergeCell ref="AA591:AF591"/>
    <mergeCell ref="A592:J592"/>
    <mergeCell ref="K592:N592"/>
    <mergeCell ref="O592:T592"/>
    <mergeCell ref="U592:Z592"/>
    <mergeCell ref="AA592:AF592"/>
    <mergeCell ref="A585:J585"/>
    <mergeCell ref="K585:N585"/>
    <mergeCell ref="O585:T585"/>
    <mergeCell ref="U585:Z585"/>
    <mergeCell ref="AA585:AF585"/>
    <mergeCell ref="A586:J586"/>
    <mergeCell ref="K586:N586"/>
    <mergeCell ref="O586:T586"/>
    <mergeCell ref="U586:Z586"/>
    <mergeCell ref="AA586:AF586"/>
    <mergeCell ref="A587:J587"/>
    <mergeCell ref="K587:N587"/>
    <mergeCell ref="O587:T587"/>
    <mergeCell ref="U587:Z587"/>
    <mergeCell ref="AA587:AF587"/>
    <mergeCell ref="A588:J588"/>
    <mergeCell ref="K588:N588"/>
    <mergeCell ref="O588:T588"/>
    <mergeCell ref="U588:Z588"/>
    <mergeCell ref="AA588:AF588"/>
    <mergeCell ref="A581:J581"/>
    <mergeCell ref="K581:N581"/>
    <mergeCell ref="O581:T581"/>
    <mergeCell ref="U581:Z581"/>
    <mergeCell ref="AA581:AF581"/>
    <mergeCell ref="A582:J582"/>
    <mergeCell ref="K582:N582"/>
    <mergeCell ref="O582:T582"/>
    <mergeCell ref="U582:Z582"/>
    <mergeCell ref="AA582:AF582"/>
    <mergeCell ref="A583:J583"/>
    <mergeCell ref="K583:N583"/>
    <mergeCell ref="O583:T583"/>
    <mergeCell ref="U583:Z583"/>
    <mergeCell ref="AA583:AF583"/>
    <mergeCell ref="A584:J584"/>
    <mergeCell ref="K584:N584"/>
    <mergeCell ref="O584:T584"/>
    <mergeCell ref="U584:Z584"/>
    <mergeCell ref="AA584:AF584"/>
    <mergeCell ref="A577:J577"/>
    <mergeCell ref="K577:N577"/>
    <mergeCell ref="O577:T577"/>
    <mergeCell ref="U577:Z577"/>
    <mergeCell ref="AA577:AF577"/>
    <mergeCell ref="A578:J578"/>
    <mergeCell ref="K578:N578"/>
    <mergeCell ref="O578:T578"/>
    <mergeCell ref="U578:Z578"/>
    <mergeCell ref="AA578:AF578"/>
    <mergeCell ref="A579:J579"/>
    <mergeCell ref="K579:N579"/>
    <mergeCell ref="O579:T579"/>
    <mergeCell ref="U579:Z579"/>
    <mergeCell ref="AA579:AF579"/>
    <mergeCell ref="A580:J580"/>
    <mergeCell ref="K580:N580"/>
    <mergeCell ref="O580:T580"/>
    <mergeCell ref="U580:Z580"/>
    <mergeCell ref="AA580:AF580"/>
    <mergeCell ref="A573:J573"/>
    <mergeCell ref="K573:N573"/>
    <mergeCell ref="O573:T573"/>
    <mergeCell ref="U573:Z573"/>
    <mergeCell ref="AA573:AF573"/>
    <mergeCell ref="A574:J574"/>
    <mergeCell ref="K574:N574"/>
    <mergeCell ref="O574:T574"/>
    <mergeCell ref="U574:Z574"/>
    <mergeCell ref="AA574:AF574"/>
    <mergeCell ref="A575:J575"/>
    <mergeCell ref="K575:N575"/>
    <mergeCell ref="O575:T575"/>
    <mergeCell ref="U575:Z575"/>
    <mergeCell ref="AA575:AF575"/>
    <mergeCell ref="A576:J576"/>
    <mergeCell ref="K576:N576"/>
    <mergeCell ref="O576:T576"/>
    <mergeCell ref="U576:Z576"/>
    <mergeCell ref="AA576:AF576"/>
    <mergeCell ref="A569:J569"/>
    <mergeCell ref="K569:N569"/>
    <mergeCell ref="O569:T569"/>
    <mergeCell ref="U569:Z569"/>
    <mergeCell ref="AA569:AF569"/>
    <mergeCell ref="A570:J570"/>
    <mergeCell ref="K570:N570"/>
    <mergeCell ref="O570:T570"/>
    <mergeCell ref="U570:Z570"/>
    <mergeCell ref="AA570:AF570"/>
    <mergeCell ref="A571:J571"/>
    <mergeCell ref="K571:N571"/>
    <mergeCell ref="O571:T571"/>
    <mergeCell ref="U571:Z571"/>
    <mergeCell ref="AA571:AF571"/>
    <mergeCell ref="A572:J572"/>
    <mergeCell ref="K572:N572"/>
    <mergeCell ref="O572:T572"/>
    <mergeCell ref="U572:Z572"/>
    <mergeCell ref="AA572:AF572"/>
    <mergeCell ref="A565:J565"/>
    <mergeCell ref="K565:N565"/>
    <mergeCell ref="O565:T565"/>
    <mergeCell ref="U565:Z565"/>
    <mergeCell ref="AA565:AF565"/>
    <mergeCell ref="A566:J566"/>
    <mergeCell ref="K566:N566"/>
    <mergeCell ref="O566:T566"/>
    <mergeCell ref="U566:Z566"/>
    <mergeCell ref="AA566:AF566"/>
    <mergeCell ref="A567:J567"/>
    <mergeCell ref="K567:N567"/>
    <mergeCell ref="O567:T567"/>
    <mergeCell ref="U567:Z567"/>
    <mergeCell ref="AA567:AF567"/>
    <mergeCell ref="A568:J568"/>
    <mergeCell ref="K568:N568"/>
    <mergeCell ref="O568:T568"/>
    <mergeCell ref="U568:Z568"/>
    <mergeCell ref="AA568:AF568"/>
    <mergeCell ref="A561:J561"/>
    <mergeCell ref="K561:N561"/>
    <mergeCell ref="O561:T561"/>
    <mergeCell ref="U561:Z561"/>
    <mergeCell ref="AA561:AF561"/>
    <mergeCell ref="A562:J562"/>
    <mergeCell ref="K562:N562"/>
    <mergeCell ref="O562:T562"/>
    <mergeCell ref="U562:Z562"/>
    <mergeCell ref="AA562:AF562"/>
    <mergeCell ref="A563:J563"/>
    <mergeCell ref="K563:N563"/>
    <mergeCell ref="O563:T563"/>
    <mergeCell ref="U563:Z563"/>
    <mergeCell ref="AA563:AF563"/>
    <mergeCell ref="A564:J564"/>
    <mergeCell ref="K564:N564"/>
    <mergeCell ref="O564:T564"/>
    <mergeCell ref="U564:Z564"/>
    <mergeCell ref="AA564:AF564"/>
    <mergeCell ref="A557:J557"/>
    <mergeCell ref="K557:N557"/>
    <mergeCell ref="O557:T557"/>
    <mergeCell ref="U557:Z557"/>
    <mergeCell ref="AA557:AF557"/>
    <mergeCell ref="A558:J558"/>
    <mergeCell ref="K558:N558"/>
    <mergeCell ref="O558:T558"/>
    <mergeCell ref="U558:Z558"/>
    <mergeCell ref="AA558:AF558"/>
    <mergeCell ref="A559:J559"/>
    <mergeCell ref="K559:N559"/>
    <mergeCell ref="O559:T559"/>
    <mergeCell ref="U559:Z559"/>
    <mergeCell ref="AA559:AF559"/>
    <mergeCell ref="A560:J560"/>
    <mergeCell ref="K560:N560"/>
    <mergeCell ref="O560:T560"/>
    <mergeCell ref="U560:Z560"/>
    <mergeCell ref="AA560:AF560"/>
    <mergeCell ref="A553:J553"/>
    <mergeCell ref="K553:N553"/>
    <mergeCell ref="O553:T553"/>
    <mergeCell ref="U553:Z553"/>
    <mergeCell ref="AA553:AF553"/>
    <mergeCell ref="A554:J554"/>
    <mergeCell ref="K554:N554"/>
    <mergeCell ref="O554:T554"/>
    <mergeCell ref="U554:Z554"/>
    <mergeCell ref="AA554:AF554"/>
    <mergeCell ref="A555:J555"/>
    <mergeCell ref="K555:N555"/>
    <mergeCell ref="O555:T555"/>
    <mergeCell ref="U555:Z555"/>
    <mergeCell ref="AA555:AF555"/>
    <mergeCell ref="A556:J556"/>
    <mergeCell ref="K556:N556"/>
    <mergeCell ref="O556:T556"/>
    <mergeCell ref="U556:Z556"/>
    <mergeCell ref="AA556:AF556"/>
    <mergeCell ref="A549:J549"/>
    <mergeCell ref="K549:N549"/>
    <mergeCell ref="O549:T549"/>
    <mergeCell ref="U549:Z549"/>
    <mergeCell ref="AA549:AF549"/>
    <mergeCell ref="A550:J550"/>
    <mergeCell ref="K550:N550"/>
    <mergeCell ref="O550:T550"/>
    <mergeCell ref="U550:Z550"/>
    <mergeCell ref="AA550:AF550"/>
    <mergeCell ref="A551:J551"/>
    <mergeCell ref="K551:N551"/>
    <mergeCell ref="O551:T551"/>
    <mergeCell ref="U551:Z551"/>
    <mergeCell ref="AA551:AF551"/>
    <mergeCell ref="A552:J552"/>
    <mergeCell ref="K552:N552"/>
    <mergeCell ref="O552:T552"/>
    <mergeCell ref="U552:Z552"/>
    <mergeCell ref="AA552:AF552"/>
    <mergeCell ref="A545:J545"/>
    <mergeCell ref="K545:N545"/>
    <mergeCell ref="O545:T545"/>
    <mergeCell ref="U545:Z545"/>
    <mergeCell ref="AA545:AF545"/>
    <mergeCell ref="A546:J546"/>
    <mergeCell ref="K546:N546"/>
    <mergeCell ref="O546:T546"/>
    <mergeCell ref="U546:Z546"/>
    <mergeCell ref="AA546:AF546"/>
    <mergeCell ref="A547:J547"/>
    <mergeCell ref="K547:N547"/>
    <mergeCell ref="O547:T547"/>
    <mergeCell ref="U547:Z547"/>
    <mergeCell ref="AA547:AF547"/>
    <mergeCell ref="A548:J548"/>
    <mergeCell ref="K548:N548"/>
    <mergeCell ref="O548:T548"/>
    <mergeCell ref="U548:Z548"/>
    <mergeCell ref="AA548:AF548"/>
    <mergeCell ref="A541:J541"/>
    <mergeCell ref="K541:N541"/>
    <mergeCell ref="O541:T541"/>
    <mergeCell ref="U541:Z541"/>
    <mergeCell ref="AA541:AF541"/>
    <mergeCell ref="A542:J542"/>
    <mergeCell ref="K542:N542"/>
    <mergeCell ref="O542:T542"/>
    <mergeCell ref="U542:Z542"/>
    <mergeCell ref="AA542:AF542"/>
    <mergeCell ref="A543:J543"/>
    <mergeCell ref="K543:N543"/>
    <mergeCell ref="O543:T543"/>
    <mergeCell ref="U543:Z543"/>
    <mergeCell ref="AA543:AF543"/>
    <mergeCell ref="A544:J544"/>
    <mergeCell ref="K544:N544"/>
    <mergeCell ref="O544:T544"/>
    <mergeCell ref="U544:Z544"/>
    <mergeCell ref="AA544:AF544"/>
    <mergeCell ref="A537:J537"/>
    <mergeCell ref="K537:N537"/>
    <mergeCell ref="O537:T537"/>
    <mergeCell ref="U537:Z537"/>
    <mergeCell ref="AA537:AF537"/>
    <mergeCell ref="A538:J538"/>
    <mergeCell ref="K538:N538"/>
    <mergeCell ref="O538:T538"/>
    <mergeCell ref="U538:Z538"/>
    <mergeCell ref="AA538:AF538"/>
    <mergeCell ref="A539:J539"/>
    <mergeCell ref="K539:N539"/>
    <mergeCell ref="O539:T539"/>
    <mergeCell ref="U539:Z539"/>
    <mergeCell ref="AA539:AF539"/>
    <mergeCell ref="A540:J540"/>
    <mergeCell ref="K540:N540"/>
    <mergeCell ref="O540:T540"/>
    <mergeCell ref="U540:Z540"/>
    <mergeCell ref="AA540:AF540"/>
    <mergeCell ref="A533:J533"/>
    <mergeCell ref="K533:N533"/>
    <mergeCell ref="O533:T533"/>
    <mergeCell ref="U533:Z533"/>
    <mergeCell ref="AA533:AF533"/>
    <mergeCell ref="A534:J534"/>
    <mergeCell ref="K534:N534"/>
    <mergeCell ref="O534:T534"/>
    <mergeCell ref="U534:Z534"/>
    <mergeCell ref="AA534:AF534"/>
    <mergeCell ref="A535:J535"/>
    <mergeCell ref="K535:N535"/>
    <mergeCell ref="O535:T535"/>
    <mergeCell ref="U535:Z535"/>
    <mergeCell ref="AA535:AF535"/>
    <mergeCell ref="A536:J536"/>
    <mergeCell ref="K536:N536"/>
    <mergeCell ref="O536:T536"/>
    <mergeCell ref="U536:Z536"/>
    <mergeCell ref="AA536:AF536"/>
    <mergeCell ref="A529:J529"/>
    <mergeCell ref="K529:N529"/>
    <mergeCell ref="O529:T529"/>
    <mergeCell ref="U529:Z529"/>
    <mergeCell ref="AA529:AF529"/>
    <mergeCell ref="A530:J530"/>
    <mergeCell ref="K530:N530"/>
    <mergeCell ref="O530:T530"/>
    <mergeCell ref="U530:Z530"/>
    <mergeCell ref="AA530:AF530"/>
    <mergeCell ref="A531:J531"/>
    <mergeCell ref="K531:N531"/>
    <mergeCell ref="O531:T531"/>
    <mergeCell ref="U531:Z531"/>
    <mergeCell ref="AA531:AF531"/>
    <mergeCell ref="A532:J532"/>
    <mergeCell ref="K532:N532"/>
    <mergeCell ref="O532:T532"/>
    <mergeCell ref="U532:Z532"/>
    <mergeCell ref="AA532:AF532"/>
    <mergeCell ref="A525:J525"/>
    <mergeCell ref="K525:N525"/>
    <mergeCell ref="O525:T525"/>
    <mergeCell ref="U525:Z525"/>
    <mergeCell ref="AA525:AF525"/>
    <mergeCell ref="A526:J526"/>
    <mergeCell ref="K526:N526"/>
    <mergeCell ref="O526:T526"/>
    <mergeCell ref="U526:Z526"/>
    <mergeCell ref="AA526:AF526"/>
    <mergeCell ref="A527:J527"/>
    <mergeCell ref="K527:N527"/>
    <mergeCell ref="O527:T527"/>
    <mergeCell ref="U527:Z527"/>
    <mergeCell ref="AA527:AF527"/>
    <mergeCell ref="A528:J528"/>
    <mergeCell ref="K528:N528"/>
    <mergeCell ref="O528:T528"/>
    <mergeCell ref="U528:Z528"/>
    <mergeCell ref="AA528:AF528"/>
    <mergeCell ref="A521:J521"/>
    <mergeCell ref="K521:N521"/>
    <mergeCell ref="O521:T521"/>
    <mergeCell ref="U521:Z521"/>
    <mergeCell ref="AA521:AF521"/>
    <mergeCell ref="A522:J522"/>
    <mergeCell ref="K522:N522"/>
    <mergeCell ref="O522:T522"/>
    <mergeCell ref="U522:Z522"/>
    <mergeCell ref="AA522:AF522"/>
    <mergeCell ref="A523:J523"/>
    <mergeCell ref="K523:N523"/>
    <mergeCell ref="O523:T523"/>
    <mergeCell ref="U523:Z523"/>
    <mergeCell ref="AA523:AF523"/>
    <mergeCell ref="A524:J524"/>
    <mergeCell ref="K524:N524"/>
    <mergeCell ref="O524:T524"/>
    <mergeCell ref="U524:Z524"/>
    <mergeCell ref="AA524:AF524"/>
    <mergeCell ref="A517:J517"/>
    <mergeCell ref="K517:N517"/>
    <mergeCell ref="O517:T517"/>
    <mergeCell ref="U517:Z517"/>
    <mergeCell ref="AA517:AF517"/>
    <mergeCell ref="A518:J518"/>
    <mergeCell ref="K518:N518"/>
    <mergeCell ref="O518:T518"/>
    <mergeCell ref="U518:Z518"/>
    <mergeCell ref="AA518:AF518"/>
    <mergeCell ref="A519:J519"/>
    <mergeCell ref="K519:N519"/>
    <mergeCell ref="O519:T519"/>
    <mergeCell ref="U519:Z519"/>
    <mergeCell ref="AA519:AF519"/>
    <mergeCell ref="A520:J520"/>
    <mergeCell ref="K520:N520"/>
    <mergeCell ref="O520:T520"/>
    <mergeCell ref="U520:Z520"/>
    <mergeCell ref="AA520:AF520"/>
    <mergeCell ref="A513:J513"/>
    <mergeCell ref="K513:N513"/>
    <mergeCell ref="O513:T513"/>
    <mergeCell ref="U513:Z513"/>
    <mergeCell ref="AA513:AF513"/>
    <mergeCell ref="A514:J514"/>
    <mergeCell ref="K514:N514"/>
    <mergeCell ref="O514:T514"/>
    <mergeCell ref="U514:Z514"/>
    <mergeCell ref="AA514:AF514"/>
    <mergeCell ref="A515:J515"/>
    <mergeCell ref="K515:N515"/>
    <mergeCell ref="O515:T515"/>
    <mergeCell ref="U515:Z515"/>
    <mergeCell ref="AA515:AF515"/>
    <mergeCell ref="A516:J516"/>
    <mergeCell ref="K516:N516"/>
    <mergeCell ref="O516:T516"/>
    <mergeCell ref="U516:Z516"/>
    <mergeCell ref="AA516:AF516"/>
    <mergeCell ref="A509:J509"/>
    <mergeCell ref="K509:N509"/>
    <mergeCell ref="O509:T509"/>
    <mergeCell ref="U509:Z509"/>
    <mergeCell ref="AA509:AF509"/>
    <mergeCell ref="A510:J510"/>
    <mergeCell ref="K510:N510"/>
    <mergeCell ref="O510:T510"/>
    <mergeCell ref="U510:Z510"/>
    <mergeCell ref="AA510:AF510"/>
    <mergeCell ref="A511:J511"/>
    <mergeCell ref="K511:N511"/>
    <mergeCell ref="O511:T511"/>
    <mergeCell ref="U511:Z511"/>
    <mergeCell ref="AA511:AF511"/>
    <mergeCell ref="A512:J512"/>
    <mergeCell ref="K512:N512"/>
    <mergeCell ref="O512:T512"/>
    <mergeCell ref="U512:Z512"/>
    <mergeCell ref="AA512:AF512"/>
    <mergeCell ref="A505:J505"/>
    <mergeCell ref="K505:N505"/>
    <mergeCell ref="O505:T505"/>
    <mergeCell ref="U505:Z505"/>
    <mergeCell ref="AA505:AF505"/>
    <mergeCell ref="A506:J506"/>
    <mergeCell ref="K506:N506"/>
    <mergeCell ref="O506:T506"/>
    <mergeCell ref="U506:Z506"/>
    <mergeCell ref="AA506:AF506"/>
    <mergeCell ref="A507:J507"/>
    <mergeCell ref="K507:N507"/>
    <mergeCell ref="O507:T507"/>
    <mergeCell ref="U507:Z507"/>
    <mergeCell ref="AA507:AF507"/>
    <mergeCell ref="A508:J508"/>
    <mergeCell ref="K508:N508"/>
    <mergeCell ref="O508:T508"/>
    <mergeCell ref="U508:Z508"/>
    <mergeCell ref="AA508:AF508"/>
    <mergeCell ref="A501:J501"/>
    <mergeCell ref="K501:N501"/>
    <mergeCell ref="O501:T501"/>
    <mergeCell ref="U501:Z501"/>
    <mergeCell ref="AA501:AF501"/>
    <mergeCell ref="A502:J502"/>
    <mergeCell ref="K502:N502"/>
    <mergeCell ref="O502:T502"/>
    <mergeCell ref="U502:Z502"/>
    <mergeCell ref="AA502:AF502"/>
    <mergeCell ref="A503:J503"/>
    <mergeCell ref="K503:N503"/>
    <mergeCell ref="O503:T503"/>
    <mergeCell ref="U503:Z503"/>
    <mergeCell ref="AA503:AF503"/>
    <mergeCell ref="A504:J504"/>
    <mergeCell ref="K504:N504"/>
    <mergeCell ref="O504:T504"/>
    <mergeCell ref="U504:Z504"/>
    <mergeCell ref="AA504:AF504"/>
    <mergeCell ref="A497:J497"/>
    <mergeCell ref="K497:N497"/>
    <mergeCell ref="O497:T497"/>
    <mergeCell ref="U497:Z497"/>
    <mergeCell ref="AA497:AF497"/>
    <mergeCell ref="A498:J498"/>
    <mergeCell ref="K498:N498"/>
    <mergeCell ref="O498:T498"/>
    <mergeCell ref="U498:Z498"/>
    <mergeCell ref="AA498:AF498"/>
    <mergeCell ref="A499:J499"/>
    <mergeCell ref="K499:N499"/>
    <mergeCell ref="O499:T499"/>
    <mergeCell ref="U499:Z499"/>
    <mergeCell ref="AA499:AF499"/>
    <mergeCell ref="A500:J500"/>
    <mergeCell ref="K500:N500"/>
    <mergeCell ref="O500:T500"/>
    <mergeCell ref="U500:Z500"/>
    <mergeCell ref="AA500:AF500"/>
    <mergeCell ref="A493:J493"/>
    <mergeCell ref="K493:N493"/>
    <mergeCell ref="O493:T493"/>
    <mergeCell ref="U493:Z493"/>
    <mergeCell ref="AA493:AF493"/>
    <mergeCell ref="A494:J494"/>
    <mergeCell ref="K494:N494"/>
    <mergeCell ref="O494:T494"/>
    <mergeCell ref="U494:Z494"/>
    <mergeCell ref="AA494:AF494"/>
    <mergeCell ref="A495:J495"/>
    <mergeCell ref="K495:N495"/>
    <mergeCell ref="O495:T495"/>
    <mergeCell ref="U495:Z495"/>
    <mergeCell ref="AA495:AF495"/>
    <mergeCell ref="A496:J496"/>
    <mergeCell ref="K496:N496"/>
    <mergeCell ref="O496:T496"/>
    <mergeCell ref="U496:Z496"/>
    <mergeCell ref="AA496:AF496"/>
    <mergeCell ref="A489:J489"/>
    <mergeCell ref="K489:N489"/>
    <mergeCell ref="O489:T489"/>
    <mergeCell ref="U489:Z489"/>
    <mergeCell ref="AA489:AF489"/>
    <mergeCell ref="A490:J490"/>
    <mergeCell ref="K490:N490"/>
    <mergeCell ref="O490:T490"/>
    <mergeCell ref="U490:Z490"/>
    <mergeCell ref="AA490:AF490"/>
    <mergeCell ref="A491:J491"/>
    <mergeCell ref="K491:N491"/>
    <mergeCell ref="O491:T491"/>
    <mergeCell ref="U491:Z491"/>
    <mergeCell ref="AA491:AF491"/>
    <mergeCell ref="A492:J492"/>
    <mergeCell ref="K492:N492"/>
    <mergeCell ref="O492:T492"/>
    <mergeCell ref="U492:Z492"/>
    <mergeCell ref="AA492:AF492"/>
    <mergeCell ref="A485:J485"/>
    <mergeCell ref="K485:N485"/>
    <mergeCell ref="O485:T485"/>
    <mergeCell ref="U485:Z485"/>
    <mergeCell ref="AA485:AF485"/>
    <mergeCell ref="A486:J486"/>
    <mergeCell ref="K486:N486"/>
    <mergeCell ref="O486:T486"/>
    <mergeCell ref="U486:Z486"/>
    <mergeCell ref="AA486:AF486"/>
    <mergeCell ref="A487:J487"/>
    <mergeCell ref="K487:N487"/>
    <mergeCell ref="O487:T487"/>
    <mergeCell ref="U487:Z487"/>
    <mergeCell ref="AA487:AF487"/>
    <mergeCell ref="A488:J488"/>
    <mergeCell ref="K488:N488"/>
    <mergeCell ref="O488:T488"/>
    <mergeCell ref="U488:Z488"/>
    <mergeCell ref="AA488:AF488"/>
    <mergeCell ref="AA480:AF480"/>
    <mergeCell ref="A481:J481"/>
    <mergeCell ref="K481:N481"/>
    <mergeCell ref="O481:T481"/>
    <mergeCell ref="U481:Z481"/>
    <mergeCell ref="AA481:AF481"/>
    <mergeCell ref="A482:J482"/>
    <mergeCell ref="K482:N482"/>
    <mergeCell ref="O482:T482"/>
    <mergeCell ref="U482:Z482"/>
    <mergeCell ref="AA482:AF482"/>
    <mergeCell ref="A483:J483"/>
    <mergeCell ref="K483:N483"/>
    <mergeCell ref="O483:T483"/>
    <mergeCell ref="U483:Z483"/>
    <mergeCell ref="AA483:AF483"/>
    <mergeCell ref="A484:J484"/>
    <mergeCell ref="K484:N484"/>
    <mergeCell ref="O484:T484"/>
    <mergeCell ref="U484:Z484"/>
    <mergeCell ref="AA484:AF484"/>
    <mergeCell ref="A710:J710"/>
    <mergeCell ref="K710:N710"/>
    <mergeCell ref="O710:T710"/>
    <mergeCell ref="U710:Z710"/>
    <mergeCell ref="AA710:AF710"/>
    <mergeCell ref="A708:J708"/>
    <mergeCell ref="K708:N708"/>
    <mergeCell ref="O708:T708"/>
    <mergeCell ref="U708:Z708"/>
    <mergeCell ref="AA708:AF708"/>
    <mergeCell ref="A709:J709"/>
    <mergeCell ref="K709:N709"/>
    <mergeCell ref="O709:T709"/>
    <mergeCell ref="U709:Z709"/>
    <mergeCell ref="AA709:AF709"/>
    <mergeCell ref="A706:J706"/>
    <mergeCell ref="K706:N706"/>
    <mergeCell ref="O706:T706"/>
    <mergeCell ref="U706:Z706"/>
    <mergeCell ref="AA706:AF706"/>
    <mergeCell ref="A707:J707"/>
    <mergeCell ref="K707:N707"/>
    <mergeCell ref="O707:T707"/>
    <mergeCell ref="U707:Z707"/>
    <mergeCell ref="AA707:AF707"/>
    <mergeCell ref="A704:J704"/>
    <mergeCell ref="K704:N704"/>
    <mergeCell ref="O704:T704"/>
    <mergeCell ref="U704:Z704"/>
    <mergeCell ref="AA704:AF704"/>
    <mergeCell ref="A705:J705"/>
    <mergeCell ref="K705:N705"/>
    <mergeCell ref="O705:T705"/>
    <mergeCell ref="U705:Z705"/>
    <mergeCell ref="AA705:AF705"/>
    <mergeCell ref="A702:J702"/>
    <mergeCell ref="K702:N702"/>
    <mergeCell ref="O702:T702"/>
    <mergeCell ref="U702:Z702"/>
    <mergeCell ref="AA702:AF702"/>
    <mergeCell ref="A703:J703"/>
    <mergeCell ref="K703:N703"/>
    <mergeCell ref="O703:T703"/>
    <mergeCell ref="U703:Z703"/>
    <mergeCell ref="AA703:AF703"/>
    <mergeCell ref="A700:J700"/>
    <mergeCell ref="K700:N700"/>
    <mergeCell ref="O700:T700"/>
    <mergeCell ref="U700:Z700"/>
    <mergeCell ref="AA700:AF700"/>
    <mergeCell ref="A701:J701"/>
    <mergeCell ref="K701:N701"/>
    <mergeCell ref="O701:T701"/>
    <mergeCell ref="U701:Z701"/>
    <mergeCell ref="AA701:AF701"/>
    <mergeCell ref="A698:J698"/>
    <mergeCell ref="K698:N698"/>
    <mergeCell ref="O698:T698"/>
    <mergeCell ref="U698:Z698"/>
    <mergeCell ref="AA698:AF698"/>
    <mergeCell ref="A699:J699"/>
    <mergeCell ref="K699:N699"/>
    <mergeCell ref="O699:T699"/>
    <mergeCell ref="U699:Z699"/>
    <mergeCell ref="AA699:AF699"/>
    <mergeCell ref="A696:J696"/>
    <mergeCell ref="K696:N696"/>
    <mergeCell ref="O696:T696"/>
    <mergeCell ref="U696:Z696"/>
    <mergeCell ref="AA696:AF696"/>
    <mergeCell ref="A697:J697"/>
    <mergeCell ref="K697:N697"/>
    <mergeCell ref="O697:T697"/>
    <mergeCell ref="U697:Z697"/>
    <mergeCell ref="AA697:AF697"/>
    <mergeCell ref="A694:J694"/>
    <mergeCell ref="K694:N694"/>
    <mergeCell ref="O694:T694"/>
    <mergeCell ref="U694:Z694"/>
    <mergeCell ref="AA694:AF694"/>
    <mergeCell ref="A695:J695"/>
    <mergeCell ref="K695:N695"/>
    <mergeCell ref="O695:T695"/>
    <mergeCell ref="U695:Z695"/>
    <mergeCell ref="AA695:AF695"/>
    <mergeCell ref="A692:J692"/>
    <mergeCell ref="K692:N692"/>
    <mergeCell ref="O692:T692"/>
    <mergeCell ref="U692:Z692"/>
    <mergeCell ref="AA692:AF692"/>
    <mergeCell ref="A693:J693"/>
    <mergeCell ref="K693:N693"/>
    <mergeCell ref="O693:T693"/>
    <mergeCell ref="U693:Z693"/>
    <mergeCell ref="AA693:AF693"/>
    <mergeCell ref="A690:J690"/>
    <mergeCell ref="K690:N690"/>
    <mergeCell ref="O690:T690"/>
    <mergeCell ref="U690:Z690"/>
    <mergeCell ref="AA690:AF690"/>
    <mergeCell ref="A691:J691"/>
    <mergeCell ref="K691:N691"/>
    <mergeCell ref="O691:T691"/>
    <mergeCell ref="U691:Z691"/>
    <mergeCell ref="AA691:AF691"/>
    <mergeCell ref="A688:J688"/>
    <mergeCell ref="K688:N688"/>
    <mergeCell ref="O688:T688"/>
    <mergeCell ref="U688:Z688"/>
    <mergeCell ref="AA688:AF688"/>
    <mergeCell ref="A689:J689"/>
    <mergeCell ref="K689:N689"/>
    <mergeCell ref="O689:T689"/>
    <mergeCell ref="U689:Z689"/>
    <mergeCell ref="AA689:AF689"/>
    <mergeCell ref="A686:J686"/>
    <mergeCell ref="K686:N686"/>
    <mergeCell ref="O686:T686"/>
    <mergeCell ref="U686:Z686"/>
    <mergeCell ref="AA686:AF686"/>
    <mergeCell ref="A687:J687"/>
    <mergeCell ref="K687:N687"/>
    <mergeCell ref="O687:T687"/>
    <mergeCell ref="U687:Z687"/>
    <mergeCell ref="AA687:AF687"/>
    <mergeCell ref="A684:J684"/>
    <mergeCell ref="K684:N684"/>
    <mergeCell ref="O684:T684"/>
    <mergeCell ref="U684:Z684"/>
    <mergeCell ref="AA684:AF684"/>
    <mergeCell ref="A685:J685"/>
    <mergeCell ref="K685:N685"/>
    <mergeCell ref="O685:T685"/>
    <mergeCell ref="U685:Z685"/>
    <mergeCell ref="AA685:AF685"/>
    <mergeCell ref="A682:J682"/>
    <mergeCell ref="K682:N682"/>
    <mergeCell ref="O682:T682"/>
    <mergeCell ref="U682:Z682"/>
    <mergeCell ref="AA682:AF682"/>
    <mergeCell ref="A683:J683"/>
    <mergeCell ref="K683:N683"/>
    <mergeCell ref="O683:T683"/>
    <mergeCell ref="U683:Z683"/>
    <mergeCell ref="AA683:AF683"/>
    <mergeCell ref="A680:J680"/>
    <mergeCell ref="K680:N680"/>
    <mergeCell ref="O680:T680"/>
    <mergeCell ref="U680:Z680"/>
    <mergeCell ref="AA680:AF680"/>
    <mergeCell ref="A681:J681"/>
    <mergeCell ref="K681:N681"/>
    <mergeCell ref="O681:T681"/>
    <mergeCell ref="U681:Z681"/>
    <mergeCell ref="AA681:AF681"/>
    <mergeCell ref="A678:J678"/>
    <mergeCell ref="K678:N678"/>
    <mergeCell ref="O678:T678"/>
    <mergeCell ref="U678:Z678"/>
    <mergeCell ref="AA678:AF678"/>
    <mergeCell ref="A679:J679"/>
    <mergeCell ref="K679:N679"/>
    <mergeCell ref="O679:T679"/>
    <mergeCell ref="U679:Z679"/>
    <mergeCell ref="AA679:AF679"/>
    <mergeCell ref="A676:J676"/>
    <mergeCell ref="K676:N676"/>
    <mergeCell ref="O676:T676"/>
    <mergeCell ref="U676:Z676"/>
    <mergeCell ref="AA676:AF676"/>
    <mergeCell ref="A677:J677"/>
    <mergeCell ref="K677:N677"/>
    <mergeCell ref="O677:T677"/>
    <mergeCell ref="U677:Z677"/>
    <mergeCell ref="AA677:AF677"/>
    <mergeCell ref="A674:J674"/>
    <mergeCell ref="K674:N674"/>
    <mergeCell ref="O674:T674"/>
    <mergeCell ref="U674:Z674"/>
    <mergeCell ref="AA674:AF674"/>
    <mergeCell ref="A675:J675"/>
    <mergeCell ref="K675:N675"/>
    <mergeCell ref="O675:T675"/>
    <mergeCell ref="U675:Z675"/>
    <mergeCell ref="AA675:AF675"/>
    <mergeCell ref="A672:J672"/>
    <mergeCell ref="K672:N672"/>
    <mergeCell ref="O672:T672"/>
    <mergeCell ref="U672:Z672"/>
    <mergeCell ref="AA672:AF672"/>
    <mergeCell ref="A673:J673"/>
    <mergeCell ref="K673:N673"/>
    <mergeCell ref="O673:T673"/>
    <mergeCell ref="U673:Z673"/>
    <mergeCell ref="AA673:AF673"/>
    <mergeCell ref="A670:J670"/>
    <mergeCell ref="K670:N670"/>
    <mergeCell ref="O670:T670"/>
    <mergeCell ref="U670:Z670"/>
    <mergeCell ref="AA670:AF670"/>
    <mergeCell ref="A671:J671"/>
    <mergeCell ref="K671:N671"/>
    <mergeCell ref="O671:T671"/>
    <mergeCell ref="U671:Z671"/>
    <mergeCell ref="AA671:AF671"/>
    <mergeCell ref="A668:J668"/>
    <mergeCell ref="K668:N668"/>
    <mergeCell ref="O668:T668"/>
    <mergeCell ref="U668:Z668"/>
    <mergeCell ref="AA668:AF668"/>
    <mergeCell ref="A669:J669"/>
    <mergeCell ref="K669:N669"/>
    <mergeCell ref="O669:T669"/>
    <mergeCell ref="U669:Z669"/>
    <mergeCell ref="AA669:AF669"/>
    <mergeCell ref="A666:J666"/>
    <mergeCell ref="K666:N666"/>
    <mergeCell ref="O666:T666"/>
    <mergeCell ref="U666:Z666"/>
    <mergeCell ref="AA666:AF666"/>
    <mergeCell ref="A667:J667"/>
    <mergeCell ref="K667:N667"/>
    <mergeCell ref="O667:T667"/>
    <mergeCell ref="U667:Z667"/>
    <mergeCell ref="AA667:AF667"/>
    <mergeCell ref="A664:J664"/>
    <mergeCell ref="K664:N664"/>
    <mergeCell ref="O664:T664"/>
    <mergeCell ref="U664:Z664"/>
    <mergeCell ref="AA664:AF664"/>
    <mergeCell ref="A665:J665"/>
    <mergeCell ref="K665:N665"/>
    <mergeCell ref="O665:T665"/>
    <mergeCell ref="U665:Z665"/>
    <mergeCell ref="AA665:AF665"/>
    <mergeCell ref="A662:J662"/>
    <mergeCell ref="K662:N662"/>
    <mergeCell ref="O662:T662"/>
    <mergeCell ref="U662:Z662"/>
    <mergeCell ref="AA662:AF662"/>
    <mergeCell ref="A663:J663"/>
    <mergeCell ref="K663:N663"/>
    <mergeCell ref="O663:T663"/>
    <mergeCell ref="U663:Z663"/>
    <mergeCell ref="AA663:AF663"/>
    <mergeCell ref="A660:J660"/>
    <mergeCell ref="K660:N660"/>
    <mergeCell ref="O660:T660"/>
    <mergeCell ref="U660:Z660"/>
    <mergeCell ref="AA660:AF660"/>
    <mergeCell ref="A661:J661"/>
    <mergeCell ref="K661:N661"/>
    <mergeCell ref="O661:T661"/>
    <mergeCell ref="U661:Z661"/>
    <mergeCell ref="AA661:AF661"/>
    <mergeCell ref="A658:J658"/>
    <mergeCell ref="K658:N658"/>
    <mergeCell ref="O658:T658"/>
    <mergeCell ref="U658:Z658"/>
    <mergeCell ref="AA658:AF658"/>
    <mergeCell ref="A659:J659"/>
    <mergeCell ref="K659:N659"/>
    <mergeCell ref="O659:T659"/>
    <mergeCell ref="U659:Z659"/>
    <mergeCell ref="AA659:AF659"/>
    <mergeCell ref="A656:J656"/>
    <mergeCell ref="K656:N656"/>
    <mergeCell ref="O656:T656"/>
    <mergeCell ref="U656:Z656"/>
    <mergeCell ref="AA656:AF656"/>
    <mergeCell ref="A657:J657"/>
    <mergeCell ref="K657:N657"/>
    <mergeCell ref="O657:T657"/>
    <mergeCell ref="U657:Z657"/>
    <mergeCell ref="AA657:AF657"/>
    <mergeCell ref="A654:J654"/>
    <mergeCell ref="K654:N654"/>
    <mergeCell ref="O654:T654"/>
    <mergeCell ref="U654:Z654"/>
    <mergeCell ref="AA654:AF654"/>
    <mergeCell ref="A655:J655"/>
    <mergeCell ref="K655:N655"/>
    <mergeCell ref="O655:T655"/>
    <mergeCell ref="U655:Z655"/>
    <mergeCell ref="AA655:AF655"/>
    <mergeCell ref="A652:J652"/>
    <mergeCell ref="K652:N652"/>
    <mergeCell ref="O652:T652"/>
    <mergeCell ref="U652:Z652"/>
    <mergeCell ref="AA652:AF652"/>
    <mergeCell ref="A653:J653"/>
    <mergeCell ref="K653:N653"/>
    <mergeCell ref="O653:T653"/>
    <mergeCell ref="U653:Z653"/>
    <mergeCell ref="AA653:AF653"/>
    <mergeCell ref="A650:J650"/>
    <mergeCell ref="K650:N650"/>
    <mergeCell ref="O650:T650"/>
    <mergeCell ref="U650:Z650"/>
    <mergeCell ref="AA650:AF650"/>
    <mergeCell ref="A651:J651"/>
    <mergeCell ref="K651:N651"/>
    <mergeCell ref="O651:T651"/>
    <mergeCell ref="U651:Z651"/>
    <mergeCell ref="AA651:AF651"/>
    <mergeCell ref="A648:J648"/>
    <mergeCell ref="K648:N648"/>
    <mergeCell ref="O648:T648"/>
    <mergeCell ref="U648:Z648"/>
    <mergeCell ref="AA648:AF648"/>
    <mergeCell ref="A649:J649"/>
    <mergeCell ref="K649:N649"/>
    <mergeCell ref="O649:T649"/>
    <mergeCell ref="U649:Z649"/>
    <mergeCell ref="AA649:AF649"/>
    <mergeCell ref="A646:J646"/>
    <mergeCell ref="K646:N646"/>
    <mergeCell ref="O646:T646"/>
    <mergeCell ref="U646:Z646"/>
    <mergeCell ref="AA646:AF646"/>
    <mergeCell ref="A647:J647"/>
    <mergeCell ref="K647:N647"/>
    <mergeCell ref="O647:T647"/>
    <mergeCell ref="U647:Z647"/>
    <mergeCell ref="AA647:AF647"/>
    <mergeCell ref="A644:J644"/>
    <mergeCell ref="K644:N644"/>
    <mergeCell ref="O644:T644"/>
    <mergeCell ref="U644:Z644"/>
    <mergeCell ref="AA644:AF644"/>
    <mergeCell ref="A645:J645"/>
    <mergeCell ref="K645:N645"/>
    <mergeCell ref="O645:T645"/>
    <mergeCell ref="U645:Z645"/>
    <mergeCell ref="AA645:AF645"/>
    <mergeCell ref="A642:J642"/>
    <mergeCell ref="K642:N642"/>
    <mergeCell ref="O642:T642"/>
    <mergeCell ref="U642:Z642"/>
    <mergeCell ref="AA642:AF642"/>
    <mergeCell ref="A643:J643"/>
    <mergeCell ref="K643:N643"/>
    <mergeCell ref="O643:T643"/>
    <mergeCell ref="U643:Z643"/>
    <mergeCell ref="AA643:AF643"/>
    <mergeCell ref="A640:J640"/>
    <mergeCell ref="K640:N640"/>
    <mergeCell ref="O640:T640"/>
    <mergeCell ref="U640:Z640"/>
    <mergeCell ref="AA640:AF640"/>
    <mergeCell ref="A641:J641"/>
    <mergeCell ref="K641:N641"/>
    <mergeCell ref="O641:T641"/>
    <mergeCell ref="U641:Z641"/>
    <mergeCell ref="AA641:AF641"/>
    <mergeCell ref="A638:J638"/>
    <mergeCell ref="K638:N638"/>
    <mergeCell ref="O638:T638"/>
    <mergeCell ref="U638:Z638"/>
    <mergeCell ref="AA638:AF638"/>
    <mergeCell ref="A639:J639"/>
    <mergeCell ref="K639:N639"/>
    <mergeCell ref="O639:T639"/>
    <mergeCell ref="U639:Z639"/>
    <mergeCell ref="AA639:AF639"/>
    <mergeCell ref="A636:J636"/>
    <mergeCell ref="K636:N636"/>
    <mergeCell ref="O636:T636"/>
    <mergeCell ref="U636:Z636"/>
    <mergeCell ref="AA636:AF636"/>
    <mergeCell ref="A637:J637"/>
    <mergeCell ref="K637:N637"/>
    <mergeCell ref="O637:T637"/>
    <mergeCell ref="U637:Z637"/>
    <mergeCell ref="AA637:AF637"/>
    <mergeCell ref="A634:J634"/>
    <mergeCell ref="K634:N634"/>
    <mergeCell ref="O634:T634"/>
    <mergeCell ref="U634:Z634"/>
    <mergeCell ref="AA634:AF634"/>
    <mergeCell ref="A635:J635"/>
    <mergeCell ref="K635:N635"/>
    <mergeCell ref="O635:T635"/>
    <mergeCell ref="U635:Z635"/>
    <mergeCell ref="AA635:AF635"/>
    <mergeCell ref="A632:J632"/>
    <mergeCell ref="K632:N632"/>
    <mergeCell ref="O632:T632"/>
    <mergeCell ref="U632:Z632"/>
    <mergeCell ref="AA632:AF632"/>
    <mergeCell ref="A633:J633"/>
    <mergeCell ref="K633:N633"/>
    <mergeCell ref="O633:T633"/>
    <mergeCell ref="U633:Z633"/>
    <mergeCell ref="AA633:AF633"/>
    <mergeCell ref="A630:J630"/>
    <mergeCell ref="K630:N630"/>
    <mergeCell ref="O630:T630"/>
    <mergeCell ref="U630:Z630"/>
    <mergeCell ref="AA630:AF630"/>
    <mergeCell ref="A631:J631"/>
    <mergeCell ref="K631:N631"/>
    <mergeCell ref="O631:T631"/>
    <mergeCell ref="U631:Z631"/>
    <mergeCell ref="AA631:AF631"/>
    <mergeCell ref="A628:J628"/>
    <mergeCell ref="K628:N628"/>
    <mergeCell ref="O628:T628"/>
    <mergeCell ref="U628:Z628"/>
    <mergeCell ref="AA628:AF628"/>
    <mergeCell ref="A629:J629"/>
    <mergeCell ref="K629:N629"/>
    <mergeCell ref="O629:T629"/>
    <mergeCell ref="U629:Z629"/>
    <mergeCell ref="AA629:AF629"/>
    <mergeCell ref="A626:J626"/>
    <mergeCell ref="K626:N626"/>
    <mergeCell ref="O626:T626"/>
    <mergeCell ref="U626:Z626"/>
    <mergeCell ref="AA626:AF626"/>
    <mergeCell ref="A627:J627"/>
    <mergeCell ref="K627:N627"/>
    <mergeCell ref="O627:T627"/>
    <mergeCell ref="U627:Z627"/>
    <mergeCell ref="AA627:AF627"/>
    <mergeCell ref="A624:J624"/>
    <mergeCell ref="K624:N624"/>
    <mergeCell ref="O624:T624"/>
    <mergeCell ref="U624:Z624"/>
    <mergeCell ref="AA624:AF624"/>
    <mergeCell ref="A625:J625"/>
    <mergeCell ref="K625:N625"/>
    <mergeCell ref="O625:T625"/>
    <mergeCell ref="U625:Z625"/>
    <mergeCell ref="AA625:AF625"/>
    <mergeCell ref="A622:J622"/>
    <mergeCell ref="K622:N622"/>
    <mergeCell ref="O622:T622"/>
    <mergeCell ref="U622:Z622"/>
    <mergeCell ref="AA622:AF622"/>
    <mergeCell ref="A623:J623"/>
    <mergeCell ref="K623:N623"/>
    <mergeCell ref="O623:T623"/>
    <mergeCell ref="U623:Z623"/>
    <mergeCell ref="AA623:AF623"/>
    <mergeCell ref="A620:J620"/>
    <mergeCell ref="K620:N620"/>
    <mergeCell ref="O620:T620"/>
    <mergeCell ref="U620:Z620"/>
    <mergeCell ref="AA620:AF620"/>
    <mergeCell ref="A621:J621"/>
    <mergeCell ref="K621:N621"/>
    <mergeCell ref="O621:T621"/>
    <mergeCell ref="U621:Z621"/>
    <mergeCell ref="AA621:AF621"/>
    <mergeCell ref="A618:J618"/>
    <mergeCell ref="K618:N618"/>
    <mergeCell ref="O618:T618"/>
    <mergeCell ref="U618:Z618"/>
    <mergeCell ref="AA618:AF618"/>
    <mergeCell ref="A619:J619"/>
    <mergeCell ref="K619:N619"/>
    <mergeCell ref="O619:T619"/>
    <mergeCell ref="U619:Z619"/>
    <mergeCell ref="AA619:AF619"/>
    <mergeCell ref="A616:J616"/>
    <mergeCell ref="K616:N616"/>
    <mergeCell ref="O616:T616"/>
    <mergeCell ref="U616:Z616"/>
    <mergeCell ref="AA616:AF616"/>
    <mergeCell ref="A617:J617"/>
    <mergeCell ref="K617:N617"/>
    <mergeCell ref="O617:T617"/>
    <mergeCell ref="U617:Z617"/>
    <mergeCell ref="AA617:AF617"/>
    <mergeCell ref="A614:J614"/>
    <mergeCell ref="K614:N614"/>
    <mergeCell ref="O614:T614"/>
    <mergeCell ref="U614:Z614"/>
    <mergeCell ref="AA614:AF614"/>
    <mergeCell ref="A615:J615"/>
    <mergeCell ref="K615:N615"/>
    <mergeCell ref="O615:T615"/>
    <mergeCell ref="U615:Z615"/>
    <mergeCell ref="AA615:AF615"/>
    <mergeCell ref="A612:J612"/>
    <mergeCell ref="K612:N612"/>
    <mergeCell ref="O612:T612"/>
    <mergeCell ref="U612:Z612"/>
    <mergeCell ref="AA612:AF612"/>
    <mergeCell ref="A613:J613"/>
    <mergeCell ref="K613:N613"/>
    <mergeCell ref="O613:T613"/>
    <mergeCell ref="U613:Z613"/>
    <mergeCell ref="AA613:AF613"/>
    <mergeCell ref="A610:J610"/>
    <mergeCell ref="K610:N610"/>
    <mergeCell ref="O610:T610"/>
    <mergeCell ref="U610:Z610"/>
    <mergeCell ref="AA610:AF610"/>
    <mergeCell ref="A611:J611"/>
    <mergeCell ref="K611:N611"/>
    <mergeCell ref="O611:T611"/>
    <mergeCell ref="U611:Z611"/>
    <mergeCell ref="AA611:AF611"/>
    <mergeCell ref="A608:J608"/>
    <mergeCell ref="K608:N608"/>
    <mergeCell ref="O608:T608"/>
    <mergeCell ref="U608:Z608"/>
    <mergeCell ref="AA608:AF608"/>
    <mergeCell ref="A609:J609"/>
    <mergeCell ref="K609:N609"/>
    <mergeCell ref="O609:T609"/>
    <mergeCell ref="U609:Z609"/>
    <mergeCell ref="AA609:AF609"/>
    <mergeCell ref="A606:J606"/>
    <mergeCell ref="K606:N606"/>
    <mergeCell ref="O606:T606"/>
    <mergeCell ref="U606:Z606"/>
    <mergeCell ref="AA606:AF606"/>
    <mergeCell ref="A607:J607"/>
    <mergeCell ref="K607:N607"/>
    <mergeCell ref="O607:T607"/>
    <mergeCell ref="U607:Z607"/>
    <mergeCell ref="AA607:AF607"/>
    <mergeCell ref="A604:J604"/>
    <mergeCell ref="K604:N604"/>
    <mergeCell ref="O604:T604"/>
    <mergeCell ref="U604:Z604"/>
    <mergeCell ref="AA604:AF604"/>
    <mergeCell ref="A605:J605"/>
    <mergeCell ref="K605:N605"/>
    <mergeCell ref="O605:T605"/>
    <mergeCell ref="U605:Z605"/>
    <mergeCell ref="AA605:AF605"/>
    <mergeCell ref="A602:J602"/>
    <mergeCell ref="K602:N602"/>
    <mergeCell ref="O602:T602"/>
    <mergeCell ref="U602:Z602"/>
    <mergeCell ref="AA602:AF602"/>
    <mergeCell ref="A603:J603"/>
    <mergeCell ref="K603:N603"/>
    <mergeCell ref="O603:T603"/>
    <mergeCell ref="U603:Z603"/>
    <mergeCell ref="AA603:AF603"/>
    <mergeCell ref="A600:J600"/>
    <mergeCell ref="K600:N600"/>
    <mergeCell ref="O600:T600"/>
    <mergeCell ref="U600:Z600"/>
    <mergeCell ref="AA600:AF600"/>
    <mergeCell ref="A601:J601"/>
    <mergeCell ref="K601:N601"/>
    <mergeCell ref="O601:T601"/>
    <mergeCell ref="U601:Z601"/>
    <mergeCell ref="AA601:AF601"/>
    <mergeCell ref="A598:J598"/>
    <mergeCell ref="K598:N598"/>
    <mergeCell ref="O598:T598"/>
    <mergeCell ref="U598:Z598"/>
    <mergeCell ref="AA598:AF598"/>
    <mergeCell ref="A599:J599"/>
    <mergeCell ref="K599:N599"/>
    <mergeCell ref="O599:T599"/>
    <mergeCell ref="U599:Z599"/>
    <mergeCell ref="AA599:AF599"/>
    <mergeCell ref="A596:AF596"/>
    <mergeCell ref="A597:J597"/>
    <mergeCell ref="K597:N597"/>
    <mergeCell ref="O597:T597"/>
    <mergeCell ref="U597:Z597"/>
    <mergeCell ref="AA597:AF597"/>
    <mergeCell ref="A474:J474"/>
    <mergeCell ref="K474:N474"/>
    <mergeCell ref="O474:T474"/>
    <mergeCell ref="U474:Z474"/>
    <mergeCell ref="AA474:AF474"/>
    <mergeCell ref="A595:AF595"/>
    <mergeCell ref="A472:J472"/>
    <mergeCell ref="K472:N472"/>
    <mergeCell ref="O472:T472"/>
    <mergeCell ref="U472:Z472"/>
    <mergeCell ref="AA472:AF472"/>
    <mergeCell ref="A473:J473"/>
    <mergeCell ref="K473:N473"/>
    <mergeCell ref="O473:T473"/>
    <mergeCell ref="U473:Z473"/>
    <mergeCell ref="AA473:AF473"/>
    <mergeCell ref="A478:AF478"/>
    <mergeCell ref="A479:J479"/>
    <mergeCell ref="K479:N479"/>
    <mergeCell ref="O479:T479"/>
    <mergeCell ref="U479:Z479"/>
    <mergeCell ref="AA479:AF479"/>
    <mergeCell ref="A480:J480"/>
    <mergeCell ref="K480:N480"/>
    <mergeCell ref="O480:T480"/>
    <mergeCell ref="U480:Z480"/>
    <mergeCell ref="A470:J470"/>
    <mergeCell ref="K470:N470"/>
    <mergeCell ref="O470:T470"/>
    <mergeCell ref="U470:Z470"/>
    <mergeCell ref="AA470:AF470"/>
    <mergeCell ref="A471:J471"/>
    <mergeCell ref="K471:N471"/>
    <mergeCell ref="O471:T471"/>
    <mergeCell ref="U471:Z471"/>
    <mergeCell ref="AA471:AF471"/>
    <mergeCell ref="A468:J468"/>
    <mergeCell ref="K468:N468"/>
    <mergeCell ref="O468:T468"/>
    <mergeCell ref="U468:Z468"/>
    <mergeCell ref="AA468:AF468"/>
    <mergeCell ref="A469:J469"/>
    <mergeCell ref="K469:N469"/>
    <mergeCell ref="O469:T469"/>
    <mergeCell ref="U469:Z469"/>
    <mergeCell ref="AA469:AF469"/>
    <mergeCell ref="A466:J466"/>
    <mergeCell ref="K466:N466"/>
    <mergeCell ref="O466:T466"/>
    <mergeCell ref="U466:Z466"/>
    <mergeCell ref="AA466:AF466"/>
    <mergeCell ref="A467:J467"/>
    <mergeCell ref="K467:N467"/>
    <mergeCell ref="O467:T467"/>
    <mergeCell ref="U467:Z467"/>
    <mergeCell ref="AA467:AF467"/>
    <mergeCell ref="A464:J464"/>
    <mergeCell ref="K464:N464"/>
    <mergeCell ref="O464:T464"/>
    <mergeCell ref="U464:Z464"/>
    <mergeCell ref="AA464:AF464"/>
    <mergeCell ref="A465:J465"/>
    <mergeCell ref="K465:N465"/>
    <mergeCell ref="O465:T465"/>
    <mergeCell ref="U465:Z465"/>
    <mergeCell ref="AA465:AF465"/>
    <mergeCell ref="A462:J462"/>
    <mergeCell ref="K462:N462"/>
    <mergeCell ref="O462:T462"/>
    <mergeCell ref="U462:Z462"/>
    <mergeCell ref="AA462:AF462"/>
    <mergeCell ref="A463:J463"/>
    <mergeCell ref="K463:N463"/>
    <mergeCell ref="O463:T463"/>
    <mergeCell ref="U463:Z463"/>
    <mergeCell ref="AA463:AF463"/>
    <mergeCell ref="A460:J460"/>
    <mergeCell ref="K460:N460"/>
    <mergeCell ref="O460:T460"/>
    <mergeCell ref="U460:Z460"/>
    <mergeCell ref="AA460:AF460"/>
    <mergeCell ref="A461:J461"/>
    <mergeCell ref="K461:N461"/>
    <mergeCell ref="O461:T461"/>
    <mergeCell ref="U461:Z461"/>
    <mergeCell ref="AA461:AF461"/>
    <mergeCell ref="A458:J458"/>
    <mergeCell ref="K458:N458"/>
    <mergeCell ref="O458:T458"/>
    <mergeCell ref="U458:Z458"/>
    <mergeCell ref="AA458:AF458"/>
    <mergeCell ref="A459:J459"/>
    <mergeCell ref="K459:N459"/>
    <mergeCell ref="O459:T459"/>
    <mergeCell ref="U459:Z459"/>
    <mergeCell ref="AA459:AF459"/>
    <mergeCell ref="A456:J456"/>
    <mergeCell ref="K456:N456"/>
    <mergeCell ref="O456:T456"/>
    <mergeCell ref="U456:Z456"/>
    <mergeCell ref="AA456:AF456"/>
    <mergeCell ref="A457:J457"/>
    <mergeCell ref="K457:N457"/>
    <mergeCell ref="O457:T457"/>
    <mergeCell ref="U457:Z457"/>
    <mergeCell ref="AA457:AF457"/>
    <mergeCell ref="A454:J454"/>
    <mergeCell ref="K454:N454"/>
    <mergeCell ref="O454:T454"/>
    <mergeCell ref="U454:Z454"/>
    <mergeCell ref="AA454:AF454"/>
    <mergeCell ref="A455:J455"/>
    <mergeCell ref="K455:N455"/>
    <mergeCell ref="O455:T455"/>
    <mergeCell ref="U455:Z455"/>
    <mergeCell ref="AA455:AF455"/>
    <mergeCell ref="A452:J452"/>
    <mergeCell ref="K452:N452"/>
    <mergeCell ref="O452:T452"/>
    <mergeCell ref="U452:Z452"/>
    <mergeCell ref="AA452:AF452"/>
    <mergeCell ref="A453:J453"/>
    <mergeCell ref="K453:N453"/>
    <mergeCell ref="O453:T453"/>
    <mergeCell ref="U453:Z453"/>
    <mergeCell ref="AA453:AF453"/>
    <mergeCell ref="A450:J450"/>
    <mergeCell ref="K450:N450"/>
    <mergeCell ref="O450:T450"/>
    <mergeCell ref="U450:Z450"/>
    <mergeCell ref="AA450:AF450"/>
    <mergeCell ref="A451:J451"/>
    <mergeCell ref="K451:N451"/>
    <mergeCell ref="O451:T451"/>
    <mergeCell ref="U451:Z451"/>
    <mergeCell ref="AA451:AF451"/>
    <mergeCell ref="A448:J448"/>
    <mergeCell ref="K448:N448"/>
    <mergeCell ref="O448:T448"/>
    <mergeCell ref="U448:Z448"/>
    <mergeCell ref="AA448:AF448"/>
    <mergeCell ref="A449:J449"/>
    <mergeCell ref="K449:N449"/>
    <mergeCell ref="O449:T449"/>
    <mergeCell ref="U449:Z449"/>
    <mergeCell ref="AA449:AF449"/>
    <mergeCell ref="A446:J446"/>
    <mergeCell ref="K446:N446"/>
    <mergeCell ref="O446:T446"/>
    <mergeCell ref="U446:Z446"/>
    <mergeCell ref="AA446:AF446"/>
    <mergeCell ref="A447:J447"/>
    <mergeCell ref="K447:N447"/>
    <mergeCell ref="O447:T447"/>
    <mergeCell ref="U447:Z447"/>
    <mergeCell ref="AA447:AF447"/>
    <mergeCell ref="A444:J444"/>
    <mergeCell ref="K444:N444"/>
    <mergeCell ref="O444:T444"/>
    <mergeCell ref="U444:Z444"/>
    <mergeCell ref="AA444:AF444"/>
    <mergeCell ref="A445:J445"/>
    <mergeCell ref="K445:N445"/>
    <mergeCell ref="O445:T445"/>
    <mergeCell ref="U445:Z445"/>
    <mergeCell ref="AA445:AF445"/>
    <mergeCell ref="A442:J442"/>
    <mergeCell ref="K442:N442"/>
    <mergeCell ref="O442:T442"/>
    <mergeCell ref="U442:Z442"/>
    <mergeCell ref="AA442:AF442"/>
    <mergeCell ref="A443:J443"/>
    <mergeCell ref="K443:N443"/>
    <mergeCell ref="O443:T443"/>
    <mergeCell ref="U443:Z443"/>
    <mergeCell ref="AA443:AF443"/>
    <mergeCell ref="A440:J440"/>
    <mergeCell ref="K440:N440"/>
    <mergeCell ref="O440:T440"/>
    <mergeCell ref="U440:Z440"/>
    <mergeCell ref="AA440:AF440"/>
    <mergeCell ref="A441:J441"/>
    <mergeCell ref="K441:N441"/>
    <mergeCell ref="O441:T441"/>
    <mergeCell ref="U441:Z441"/>
    <mergeCell ref="AA441:AF441"/>
    <mergeCell ref="A438:J438"/>
    <mergeCell ref="K438:N438"/>
    <mergeCell ref="O438:T438"/>
    <mergeCell ref="U438:Z438"/>
    <mergeCell ref="AA438:AF438"/>
    <mergeCell ref="A439:J439"/>
    <mergeCell ref="K439:N439"/>
    <mergeCell ref="O439:T439"/>
    <mergeCell ref="U439:Z439"/>
    <mergeCell ref="AA439:AF439"/>
    <mergeCell ref="A436:J436"/>
    <mergeCell ref="K436:N436"/>
    <mergeCell ref="O436:T436"/>
    <mergeCell ref="U436:Z436"/>
    <mergeCell ref="AA436:AF436"/>
    <mergeCell ref="A437:J437"/>
    <mergeCell ref="K437:N437"/>
    <mergeCell ref="O437:T437"/>
    <mergeCell ref="U437:Z437"/>
    <mergeCell ref="AA437:AF437"/>
    <mergeCell ref="A434:J434"/>
    <mergeCell ref="K434:N434"/>
    <mergeCell ref="O434:T434"/>
    <mergeCell ref="U434:Z434"/>
    <mergeCell ref="AA434:AF434"/>
    <mergeCell ref="A435:J435"/>
    <mergeCell ref="K435:N435"/>
    <mergeCell ref="O435:T435"/>
    <mergeCell ref="U435:Z435"/>
    <mergeCell ref="AA435:AF435"/>
    <mergeCell ref="A432:J432"/>
    <mergeCell ref="K432:N432"/>
    <mergeCell ref="O432:T432"/>
    <mergeCell ref="U432:Z432"/>
    <mergeCell ref="AA432:AF432"/>
    <mergeCell ref="A433:J433"/>
    <mergeCell ref="K433:N433"/>
    <mergeCell ref="O433:T433"/>
    <mergeCell ref="U433:Z433"/>
    <mergeCell ref="AA433:AF433"/>
    <mergeCell ref="A430:J430"/>
    <mergeCell ref="K430:N430"/>
    <mergeCell ref="O430:T430"/>
    <mergeCell ref="U430:Z430"/>
    <mergeCell ref="AA430:AF430"/>
    <mergeCell ref="A431:J431"/>
    <mergeCell ref="K431:N431"/>
    <mergeCell ref="O431:T431"/>
    <mergeCell ref="U431:Z431"/>
    <mergeCell ref="AA431:AF431"/>
    <mergeCell ref="A428:J428"/>
    <mergeCell ref="K428:N428"/>
    <mergeCell ref="O428:T428"/>
    <mergeCell ref="U428:Z428"/>
    <mergeCell ref="AA428:AF428"/>
    <mergeCell ref="A429:J429"/>
    <mergeCell ref="K429:N429"/>
    <mergeCell ref="O429:T429"/>
    <mergeCell ref="U429:Z429"/>
    <mergeCell ref="AA429:AF429"/>
    <mergeCell ref="A426:J426"/>
    <mergeCell ref="K426:N426"/>
    <mergeCell ref="O426:T426"/>
    <mergeCell ref="U426:Z426"/>
    <mergeCell ref="AA426:AF426"/>
    <mergeCell ref="A427:J427"/>
    <mergeCell ref="K427:N427"/>
    <mergeCell ref="O427:T427"/>
    <mergeCell ref="U427:Z427"/>
    <mergeCell ref="AA427:AF427"/>
    <mergeCell ref="A424:J424"/>
    <mergeCell ref="K424:N424"/>
    <mergeCell ref="O424:T424"/>
    <mergeCell ref="U424:Z424"/>
    <mergeCell ref="AA424:AF424"/>
    <mergeCell ref="A425:J425"/>
    <mergeCell ref="K425:N425"/>
    <mergeCell ref="O425:T425"/>
    <mergeCell ref="U425:Z425"/>
    <mergeCell ref="AA425:AF425"/>
    <mergeCell ref="A422:J422"/>
    <mergeCell ref="K422:N422"/>
    <mergeCell ref="O422:T422"/>
    <mergeCell ref="U422:Z422"/>
    <mergeCell ref="AA422:AF422"/>
    <mergeCell ref="A423:J423"/>
    <mergeCell ref="K423:N423"/>
    <mergeCell ref="O423:T423"/>
    <mergeCell ref="U423:Z423"/>
    <mergeCell ref="AA423:AF423"/>
    <mergeCell ref="A420:J420"/>
    <mergeCell ref="K420:N420"/>
    <mergeCell ref="O420:T420"/>
    <mergeCell ref="U420:Z420"/>
    <mergeCell ref="AA420:AF420"/>
    <mergeCell ref="A421:J421"/>
    <mergeCell ref="K421:N421"/>
    <mergeCell ref="O421:T421"/>
    <mergeCell ref="U421:Z421"/>
    <mergeCell ref="AA421:AF421"/>
    <mergeCell ref="A418:J418"/>
    <mergeCell ref="K418:N418"/>
    <mergeCell ref="O418:T418"/>
    <mergeCell ref="U418:Z418"/>
    <mergeCell ref="AA418:AF418"/>
    <mergeCell ref="A419:J419"/>
    <mergeCell ref="K419:N419"/>
    <mergeCell ref="O419:T419"/>
    <mergeCell ref="U419:Z419"/>
    <mergeCell ref="AA419:AF419"/>
    <mergeCell ref="A416:J416"/>
    <mergeCell ref="K416:N416"/>
    <mergeCell ref="O416:T416"/>
    <mergeCell ref="U416:Z416"/>
    <mergeCell ref="AA416:AF416"/>
    <mergeCell ref="A417:J417"/>
    <mergeCell ref="K417:N417"/>
    <mergeCell ref="O417:T417"/>
    <mergeCell ref="U417:Z417"/>
    <mergeCell ref="AA417:AF417"/>
    <mergeCell ref="A414:J414"/>
    <mergeCell ref="K414:N414"/>
    <mergeCell ref="O414:T414"/>
    <mergeCell ref="U414:Z414"/>
    <mergeCell ref="AA414:AF414"/>
    <mergeCell ref="A415:J415"/>
    <mergeCell ref="K415:N415"/>
    <mergeCell ref="O415:T415"/>
    <mergeCell ref="U415:Z415"/>
    <mergeCell ref="AA415:AF415"/>
    <mergeCell ref="A412:J412"/>
    <mergeCell ref="K412:N412"/>
    <mergeCell ref="O412:T412"/>
    <mergeCell ref="U412:Z412"/>
    <mergeCell ref="AA412:AF412"/>
    <mergeCell ref="A413:J413"/>
    <mergeCell ref="K413:N413"/>
    <mergeCell ref="O413:T413"/>
    <mergeCell ref="U413:Z413"/>
    <mergeCell ref="AA413:AF413"/>
    <mergeCell ref="A410:J410"/>
    <mergeCell ref="K410:N410"/>
    <mergeCell ref="O410:T410"/>
    <mergeCell ref="U410:Z410"/>
    <mergeCell ref="AA410:AF410"/>
    <mergeCell ref="A411:J411"/>
    <mergeCell ref="K411:N411"/>
    <mergeCell ref="O411:T411"/>
    <mergeCell ref="U411:Z411"/>
    <mergeCell ref="AA411:AF411"/>
    <mergeCell ref="A408:J408"/>
    <mergeCell ref="K408:N408"/>
    <mergeCell ref="O408:T408"/>
    <mergeCell ref="U408:Z408"/>
    <mergeCell ref="AA408:AF408"/>
    <mergeCell ref="A409:J409"/>
    <mergeCell ref="K409:N409"/>
    <mergeCell ref="O409:T409"/>
    <mergeCell ref="U409:Z409"/>
    <mergeCell ref="AA409:AF409"/>
    <mergeCell ref="A406:J406"/>
    <mergeCell ref="K406:N406"/>
    <mergeCell ref="O406:T406"/>
    <mergeCell ref="U406:Z406"/>
    <mergeCell ref="AA406:AF406"/>
    <mergeCell ref="A407:J407"/>
    <mergeCell ref="K407:N407"/>
    <mergeCell ref="O407:T407"/>
    <mergeCell ref="U407:Z407"/>
    <mergeCell ref="AA407:AF407"/>
    <mergeCell ref="A404:J404"/>
    <mergeCell ref="K404:N404"/>
    <mergeCell ref="O404:T404"/>
    <mergeCell ref="U404:Z404"/>
    <mergeCell ref="AA404:AF404"/>
    <mergeCell ref="A405:J405"/>
    <mergeCell ref="K405:N405"/>
    <mergeCell ref="O405:T405"/>
    <mergeCell ref="U405:Z405"/>
    <mergeCell ref="AA405:AF405"/>
    <mergeCell ref="A402:J402"/>
    <mergeCell ref="K402:N402"/>
    <mergeCell ref="O402:T402"/>
    <mergeCell ref="U402:Z402"/>
    <mergeCell ref="AA402:AF402"/>
    <mergeCell ref="A403:J403"/>
    <mergeCell ref="K403:N403"/>
    <mergeCell ref="O403:T403"/>
    <mergeCell ref="U403:Z403"/>
    <mergeCell ref="AA403:AF403"/>
    <mergeCell ref="A400:J400"/>
    <mergeCell ref="K400:N400"/>
    <mergeCell ref="O400:T400"/>
    <mergeCell ref="U400:Z400"/>
    <mergeCell ref="AA400:AF400"/>
    <mergeCell ref="A401:J401"/>
    <mergeCell ref="K401:N401"/>
    <mergeCell ref="O401:T401"/>
    <mergeCell ref="U401:Z401"/>
    <mergeCell ref="AA401:AF401"/>
    <mergeCell ref="A398:J398"/>
    <mergeCell ref="K398:N398"/>
    <mergeCell ref="O398:T398"/>
    <mergeCell ref="U398:Z398"/>
    <mergeCell ref="AA398:AF398"/>
    <mergeCell ref="A399:J399"/>
    <mergeCell ref="K399:N399"/>
    <mergeCell ref="O399:T399"/>
    <mergeCell ref="U399:Z399"/>
    <mergeCell ref="AA399:AF399"/>
    <mergeCell ref="A396:J396"/>
    <mergeCell ref="K396:N396"/>
    <mergeCell ref="O396:T396"/>
    <mergeCell ref="U396:Z396"/>
    <mergeCell ref="AA396:AF396"/>
    <mergeCell ref="A397:J397"/>
    <mergeCell ref="K397:N397"/>
    <mergeCell ref="O397:T397"/>
    <mergeCell ref="U397:Z397"/>
    <mergeCell ref="AA397:AF397"/>
    <mergeCell ref="A394:J394"/>
    <mergeCell ref="K394:N394"/>
    <mergeCell ref="O394:T394"/>
    <mergeCell ref="U394:Z394"/>
    <mergeCell ref="AA394:AF394"/>
    <mergeCell ref="A395:J395"/>
    <mergeCell ref="K395:N395"/>
    <mergeCell ref="O395:T395"/>
    <mergeCell ref="U395:Z395"/>
    <mergeCell ref="AA395:AF395"/>
    <mergeCell ref="A392:J392"/>
    <mergeCell ref="K392:N392"/>
    <mergeCell ref="O392:T392"/>
    <mergeCell ref="U392:Z392"/>
    <mergeCell ref="AA392:AF392"/>
    <mergeCell ref="A393:J393"/>
    <mergeCell ref="K393:N393"/>
    <mergeCell ref="O393:T393"/>
    <mergeCell ref="U393:Z393"/>
    <mergeCell ref="AA393:AF393"/>
    <mergeCell ref="A390:J390"/>
    <mergeCell ref="K390:N390"/>
    <mergeCell ref="O390:T390"/>
    <mergeCell ref="U390:Z390"/>
    <mergeCell ref="AA390:AF390"/>
    <mergeCell ref="A391:J391"/>
    <mergeCell ref="K391:N391"/>
    <mergeCell ref="O391:T391"/>
    <mergeCell ref="U391:Z391"/>
    <mergeCell ref="AA391:AF391"/>
    <mergeCell ref="A388:J388"/>
    <mergeCell ref="K388:N388"/>
    <mergeCell ref="O388:T388"/>
    <mergeCell ref="U388:Z388"/>
    <mergeCell ref="AA388:AF388"/>
    <mergeCell ref="A389:J389"/>
    <mergeCell ref="K389:N389"/>
    <mergeCell ref="O389:T389"/>
    <mergeCell ref="U389:Z389"/>
    <mergeCell ref="AA389:AF389"/>
    <mergeCell ref="A386:J386"/>
    <mergeCell ref="K386:N386"/>
    <mergeCell ref="O386:T386"/>
    <mergeCell ref="U386:Z386"/>
    <mergeCell ref="AA386:AF386"/>
    <mergeCell ref="A387:J387"/>
    <mergeCell ref="K387:N387"/>
    <mergeCell ref="O387:T387"/>
    <mergeCell ref="U387:Z387"/>
    <mergeCell ref="AA387:AF387"/>
    <mergeCell ref="A384:J384"/>
    <mergeCell ref="K384:N384"/>
    <mergeCell ref="O384:T384"/>
    <mergeCell ref="U384:Z384"/>
    <mergeCell ref="AA384:AF384"/>
    <mergeCell ref="A385:J385"/>
    <mergeCell ref="K385:N385"/>
    <mergeCell ref="O385:T385"/>
    <mergeCell ref="U385:Z385"/>
    <mergeCell ref="AA385:AF385"/>
    <mergeCell ref="A382:J382"/>
    <mergeCell ref="K382:N382"/>
    <mergeCell ref="O382:T382"/>
    <mergeCell ref="U382:Z382"/>
    <mergeCell ref="AA382:AF382"/>
    <mergeCell ref="A383:J383"/>
    <mergeCell ref="K383:N383"/>
    <mergeCell ref="O383:T383"/>
    <mergeCell ref="U383:Z383"/>
    <mergeCell ref="AA383:AF383"/>
    <mergeCell ref="A380:J380"/>
    <mergeCell ref="K380:N380"/>
    <mergeCell ref="O380:T380"/>
    <mergeCell ref="U380:Z380"/>
    <mergeCell ref="AA380:AF380"/>
    <mergeCell ref="A381:J381"/>
    <mergeCell ref="K381:N381"/>
    <mergeCell ref="O381:T381"/>
    <mergeCell ref="U381:Z381"/>
    <mergeCell ref="AA381:AF381"/>
    <mergeCell ref="A378:J378"/>
    <mergeCell ref="K378:N378"/>
    <mergeCell ref="O378:T378"/>
    <mergeCell ref="U378:Z378"/>
    <mergeCell ref="AA378:AF378"/>
    <mergeCell ref="A379:J379"/>
    <mergeCell ref="K379:N379"/>
    <mergeCell ref="O379:T379"/>
    <mergeCell ref="U379:Z379"/>
    <mergeCell ref="AA379:AF379"/>
    <mergeCell ref="A376:J376"/>
    <mergeCell ref="K376:N376"/>
    <mergeCell ref="O376:T376"/>
    <mergeCell ref="U376:Z376"/>
    <mergeCell ref="AA376:AF376"/>
    <mergeCell ref="A377:J377"/>
    <mergeCell ref="K377:N377"/>
    <mergeCell ref="O377:T377"/>
    <mergeCell ref="U377:Z377"/>
    <mergeCell ref="AA377:AF377"/>
    <mergeCell ref="A374:J374"/>
    <mergeCell ref="K374:N374"/>
    <mergeCell ref="O374:T374"/>
    <mergeCell ref="U374:Z374"/>
    <mergeCell ref="AA374:AF374"/>
    <mergeCell ref="A375:J375"/>
    <mergeCell ref="K375:N375"/>
    <mergeCell ref="O375:T375"/>
    <mergeCell ref="U375:Z375"/>
    <mergeCell ref="AA375:AF375"/>
    <mergeCell ref="A372:J372"/>
    <mergeCell ref="K372:N372"/>
    <mergeCell ref="O372:T372"/>
    <mergeCell ref="U372:Z372"/>
    <mergeCell ref="AA372:AF372"/>
    <mergeCell ref="A373:J373"/>
    <mergeCell ref="K373:N373"/>
    <mergeCell ref="O373:T373"/>
    <mergeCell ref="U373:Z373"/>
    <mergeCell ref="AA373:AF373"/>
    <mergeCell ref="A370:J370"/>
    <mergeCell ref="K370:N370"/>
    <mergeCell ref="O370:T370"/>
    <mergeCell ref="U370:Z370"/>
    <mergeCell ref="AA370:AF370"/>
    <mergeCell ref="A371:J371"/>
    <mergeCell ref="K371:N371"/>
    <mergeCell ref="O371:T371"/>
    <mergeCell ref="U371:Z371"/>
    <mergeCell ref="AA371:AF371"/>
    <mergeCell ref="A368:J368"/>
    <mergeCell ref="K368:N368"/>
    <mergeCell ref="O368:T368"/>
    <mergeCell ref="U368:Z368"/>
    <mergeCell ref="AA368:AF368"/>
    <mergeCell ref="A369:J369"/>
    <mergeCell ref="K369:N369"/>
    <mergeCell ref="O369:T369"/>
    <mergeCell ref="U369:Z369"/>
    <mergeCell ref="AA369:AF369"/>
    <mergeCell ref="A366:J366"/>
    <mergeCell ref="K366:N366"/>
    <mergeCell ref="O366:T366"/>
    <mergeCell ref="U366:Z366"/>
    <mergeCell ref="AA366:AF366"/>
    <mergeCell ref="A367:J367"/>
    <mergeCell ref="K367:N367"/>
    <mergeCell ref="O367:T367"/>
    <mergeCell ref="U367:Z367"/>
    <mergeCell ref="AA367:AF367"/>
    <mergeCell ref="A364:J364"/>
    <mergeCell ref="K364:N364"/>
    <mergeCell ref="O364:T364"/>
    <mergeCell ref="U364:Z364"/>
    <mergeCell ref="AA364:AF364"/>
    <mergeCell ref="A365:J365"/>
    <mergeCell ref="K365:N365"/>
    <mergeCell ref="O365:T365"/>
    <mergeCell ref="U365:Z365"/>
    <mergeCell ref="AA365:AF365"/>
    <mergeCell ref="A362:J362"/>
    <mergeCell ref="K362:N362"/>
    <mergeCell ref="O362:T362"/>
    <mergeCell ref="U362:Z362"/>
    <mergeCell ref="AA362:AF362"/>
    <mergeCell ref="A363:J363"/>
    <mergeCell ref="K363:N363"/>
    <mergeCell ref="O363:T363"/>
    <mergeCell ref="U363:Z363"/>
    <mergeCell ref="AA363:AF363"/>
    <mergeCell ref="A360:AF360"/>
    <mergeCell ref="A361:J361"/>
    <mergeCell ref="K361:N361"/>
    <mergeCell ref="O361:T361"/>
    <mergeCell ref="U361:Z361"/>
    <mergeCell ref="AA361:AF361"/>
    <mergeCell ref="A357:J357"/>
    <mergeCell ref="K357:N357"/>
    <mergeCell ref="O357:T357"/>
    <mergeCell ref="U357:Z357"/>
    <mergeCell ref="AA357:AF357"/>
    <mergeCell ref="A359:AF359"/>
    <mergeCell ref="A355:J355"/>
    <mergeCell ref="K355:N355"/>
    <mergeCell ref="O355:T355"/>
    <mergeCell ref="U355:Z355"/>
    <mergeCell ref="AA355:AF355"/>
    <mergeCell ref="A356:J356"/>
    <mergeCell ref="K356:N356"/>
    <mergeCell ref="O356:T356"/>
    <mergeCell ref="U356:Z356"/>
    <mergeCell ref="AA356:AF356"/>
    <mergeCell ref="A353:J353"/>
    <mergeCell ref="K353:N353"/>
    <mergeCell ref="O353:T353"/>
    <mergeCell ref="U353:Z353"/>
    <mergeCell ref="AA353:AF353"/>
    <mergeCell ref="A354:J354"/>
    <mergeCell ref="K354:N354"/>
    <mergeCell ref="O354:T354"/>
    <mergeCell ref="U354:Z354"/>
    <mergeCell ref="AA354:AF354"/>
    <mergeCell ref="A351:J351"/>
    <mergeCell ref="K351:N351"/>
    <mergeCell ref="O351:T351"/>
    <mergeCell ref="U351:Z351"/>
    <mergeCell ref="AA351:AF351"/>
    <mergeCell ref="A352:J352"/>
    <mergeCell ref="K352:N352"/>
    <mergeCell ref="O352:T352"/>
    <mergeCell ref="U352:Z352"/>
    <mergeCell ref="AA352:AF352"/>
    <mergeCell ref="A349:J349"/>
    <mergeCell ref="K349:N349"/>
    <mergeCell ref="O349:T349"/>
    <mergeCell ref="U349:Z349"/>
    <mergeCell ref="AA349:AF349"/>
    <mergeCell ref="A350:J350"/>
    <mergeCell ref="K350:N350"/>
    <mergeCell ref="O350:T350"/>
    <mergeCell ref="U350:Z350"/>
    <mergeCell ref="AA350:AF350"/>
    <mergeCell ref="A347:J347"/>
    <mergeCell ref="K347:N347"/>
    <mergeCell ref="O347:T347"/>
    <mergeCell ref="U347:Z347"/>
    <mergeCell ref="AA347:AF347"/>
    <mergeCell ref="A348:J348"/>
    <mergeCell ref="K348:N348"/>
    <mergeCell ref="O348:T348"/>
    <mergeCell ref="U348:Z348"/>
    <mergeCell ref="AA348:AF348"/>
    <mergeCell ref="A345:J345"/>
    <mergeCell ref="K345:N345"/>
    <mergeCell ref="O345:T345"/>
    <mergeCell ref="U345:Z345"/>
    <mergeCell ref="AA345:AF345"/>
    <mergeCell ref="A346:J346"/>
    <mergeCell ref="K346:N346"/>
    <mergeCell ref="O346:T346"/>
    <mergeCell ref="U346:Z346"/>
    <mergeCell ref="AA346:AF346"/>
    <mergeCell ref="A343:J343"/>
    <mergeCell ref="K343:N343"/>
    <mergeCell ref="O343:T343"/>
    <mergeCell ref="U343:Z343"/>
    <mergeCell ref="AA343:AF343"/>
    <mergeCell ref="A344:J344"/>
    <mergeCell ref="K344:N344"/>
    <mergeCell ref="O344:T344"/>
    <mergeCell ref="U344:Z344"/>
    <mergeCell ref="AA344:AF344"/>
    <mergeCell ref="A341:J341"/>
    <mergeCell ref="K341:N341"/>
    <mergeCell ref="O341:T341"/>
    <mergeCell ref="U341:Z341"/>
    <mergeCell ref="AA341:AF341"/>
    <mergeCell ref="A342:J342"/>
    <mergeCell ref="K342:N342"/>
    <mergeCell ref="O342:T342"/>
    <mergeCell ref="U342:Z342"/>
    <mergeCell ref="AA342:AF342"/>
    <mergeCell ref="A339:J339"/>
    <mergeCell ref="K339:N339"/>
    <mergeCell ref="O339:T339"/>
    <mergeCell ref="U339:Z339"/>
    <mergeCell ref="AA339:AF339"/>
    <mergeCell ref="A340:J340"/>
    <mergeCell ref="K340:N340"/>
    <mergeCell ref="O340:T340"/>
    <mergeCell ref="U340:Z340"/>
    <mergeCell ref="AA340:AF340"/>
    <mergeCell ref="A337:J337"/>
    <mergeCell ref="K337:N337"/>
    <mergeCell ref="O337:T337"/>
    <mergeCell ref="U337:Z337"/>
    <mergeCell ref="AA337:AF337"/>
    <mergeCell ref="A338:J338"/>
    <mergeCell ref="K338:N338"/>
    <mergeCell ref="O338:T338"/>
    <mergeCell ref="U338:Z338"/>
    <mergeCell ref="AA338:AF338"/>
    <mergeCell ref="A335:J335"/>
    <mergeCell ref="K335:N335"/>
    <mergeCell ref="O335:T335"/>
    <mergeCell ref="U335:Z335"/>
    <mergeCell ref="AA335:AF335"/>
    <mergeCell ref="A336:J336"/>
    <mergeCell ref="K336:N336"/>
    <mergeCell ref="O336:T336"/>
    <mergeCell ref="U336:Z336"/>
    <mergeCell ref="AA336:AF336"/>
    <mergeCell ref="A333:J333"/>
    <mergeCell ref="K333:N333"/>
    <mergeCell ref="O333:T333"/>
    <mergeCell ref="U333:Z333"/>
    <mergeCell ref="AA333:AF333"/>
    <mergeCell ref="A334:J334"/>
    <mergeCell ref="K334:N334"/>
    <mergeCell ref="O334:T334"/>
    <mergeCell ref="U334:Z334"/>
    <mergeCell ref="AA334:AF334"/>
    <mergeCell ref="A331:J331"/>
    <mergeCell ref="K331:N331"/>
    <mergeCell ref="O331:T331"/>
    <mergeCell ref="U331:Z331"/>
    <mergeCell ref="AA331:AF331"/>
    <mergeCell ref="A332:J332"/>
    <mergeCell ref="K332:N332"/>
    <mergeCell ref="O332:T332"/>
    <mergeCell ref="U332:Z332"/>
    <mergeCell ref="AA332:AF332"/>
    <mergeCell ref="A329:J329"/>
    <mergeCell ref="K329:N329"/>
    <mergeCell ref="O329:T329"/>
    <mergeCell ref="U329:Z329"/>
    <mergeCell ref="AA329:AF329"/>
    <mergeCell ref="A330:J330"/>
    <mergeCell ref="K330:N330"/>
    <mergeCell ref="O330:T330"/>
    <mergeCell ref="U330:Z330"/>
    <mergeCell ref="AA330:AF330"/>
    <mergeCell ref="A327:J327"/>
    <mergeCell ref="K327:N327"/>
    <mergeCell ref="O327:T327"/>
    <mergeCell ref="U327:Z327"/>
    <mergeCell ref="AA327:AF327"/>
    <mergeCell ref="A328:J328"/>
    <mergeCell ref="K328:N328"/>
    <mergeCell ref="O328:T328"/>
    <mergeCell ref="U328:Z328"/>
    <mergeCell ref="AA328:AF328"/>
    <mergeCell ref="A325:J325"/>
    <mergeCell ref="K325:N325"/>
    <mergeCell ref="O325:T325"/>
    <mergeCell ref="U325:Z325"/>
    <mergeCell ref="AA325:AF325"/>
    <mergeCell ref="A326:J326"/>
    <mergeCell ref="K326:N326"/>
    <mergeCell ref="O326:T326"/>
    <mergeCell ref="U326:Z326"/>
    <mergeCell ref="AA326:AF326"/>
    <mergeCell ref="A323:J323"/>
    <mergeCell ref="K323:N323"/>
    <mergeCell ref="O323:T323"/>
    <mergeCell ref="U323:Z323"/>
    <mergeCell ref="AA323:AF323"/>
    <mergeCell ref="A324:J324"/>
    <mergeCell ref="K324:N324"/>
    <mergeCell ref="O324:T324"/>
    <mergeCell ref="U324:Z324"/>
    <mergeCell ref="AA324:AF324"/>
    <mergeCell ref="A321:J321"/>
    <mergeCell ref="K321:N321"/>
    <mergeCell ref="O321:T321"/>
    <mergeCell ref="U321:Z321"/>
    <mergeCell ref="AA321:AF321"/>
    <mergeCell ref="A322:J322"/>
    <mergeCell ref="K322:N322"/>
    <mergeCell ref="O322:T322"/>
    <mergeCell ref="U322:Z322"/>
    <mergeCell ref="AA322:AF322"/>
    <mergeCell ref="A319:J319"/>
    <mergeCell ref="K319:N319"/>
    <mergeCell ref="O319:T319"/>
    <mergeCell ref="U319:Z319"/>
    <mergeCell ref="AA319:AF319"/>
    <mergeCell ref="A320:J320"/>
    <mergeCell ref="K320:N320"/>
    <mergeCell ref="O320:T320"/>
    <mergeCell ref="U320:Z320"/>
    <mergeCell ref="AA320:AF320"/>
    <mergeCell ref="A317:J317"/>
    <mergeCell ref="K317:N317"/>
    <mergeCell ref="O317:T317"/>
    <mergeCell ref="U317:Z317"/>
    <mergeCell ref="AA317:AF317"/>
    <mergeCell ref="A318:J318"/>
    <mergeCell ref="K318:N318"/>
    <mergeCell ref="O318:T318"/>
    <mergeCell ref="U318:Z318"/>
    <mergeCell ref="AA318:AF318"/>
    <mergeCell ref="A315:J315"/>
    <mergeCell ref="K315:N315"/>
    <mergeCell ref="O315:T315"/>
    <mergeCell ref="U315:Z315"/>
    <mergeCell ref="AA315:AF315"/>
    <mergeCell ref="A316:J316"/>
    <mergeCell ref="K316:N316"/>
    <mergeCell ref="O316:T316"/>
    <mergeCell ref="U316:Z316"/>
    <mergeCell ref="AA316:AF316"/>
    <mergeCell ref="A313:J313"/>
    <mergeCell ref="K313:N313"/>
    <mergeCell ref="O313:T313"/>
    <mergeCell ref="U313:Z313"/>
    <mergeCell ref="AA313:AF313"/>
    <mergeCell ref="A314:J314"/>
    <mergeCell ref="K314:N314"/>
    <mergeCell ref="O314:T314"/>
    <mergeCell ref="U314:Z314"/>
    <mergeCell ref="AA314:AF314"/>
    <mergeCell ref="A311:J311"/>
    <mergeCell ref="K311:N311"/>
    <mergeCell ref="O311:T311"/>
    <mergeCell ref="U311:Z311"/>
    <mergeCell ref="AA311:AF311"/>
    <mergeCell ref="A312:J312"/>
    <mergeCell ref="K312:N312"/>
    <mergeCell ref="O312:T312"/>
    <mergeCell ref="U312:Z312"/>
    <mergeCell ref="AA312:AF312"/>
    <mergeCell ref="A309:J309"/>
    <mergeCell ref="K309:N309"/>
    <mergeCell ref="O309:T309"/>
    <mergeCell ref="U309:Z309"/>
    <mergeCell ref="AA309:AF309"/>
    <mergeCell ref="A310:J310"/>
    <mergeCell ref="K310:N310"/>
    <mergeCell ref="O310:T310"/>
    <mergeCell ref="U310:Z310"/>
    <mergeCell ref="AA310:AF310"/>
    <mergeCell ref="A307:J307"/>
    <mergeCell ref="K307:N307"/>
    <mergeCell ref="O307:T307"/>
    <mergeCell ref="U307:Z307"/>
    <mergeCell ref="AA307:AF307"/>
    <mergeCell ref="A308:J308"/>
    <mergeCell ref="K308:N308"/>
    <mergeCell ref="O308:T308"/>
    <mergeCell ref="U308:Z308"/>
    <mergeCell ref="AA308:AF308"/>
    <mergeCell ref="A305:J305"/>
    <mergeCell ref="K305:N305"/>
    <mergeCell ref="O305:T305"/>
    <mergeCell ref="U305:Z305"/>
    <mergeCell ref="AA305:AF305"/>
    <mergeCell ref="A306:J306"/>
    <mergeCell ref="K306:N306"/>
    <mergeCell ref="O306:T306"/>
    <mergeCell ref="U306:Z306"/>
    <mergeCell ref="AA306:AF306"/>
    <mergeCell ref="A303:J303"/>
    <mergeCell ref="K303:N303"/>
    <mergeCell ref="O303:T303"/>
    <mergeCell ref="U303:Z303"/>
    <mergeCell ref="AA303:AF303"/>
    <mergeCell ref="A304:J304"/>
    <mergeCell ref="K304:N304"/>
    <mergeCell ref="O304:T304"/>
    <mergeCell ref="U304:Z304"/>
    <mergeCell ref="AA304:AF304"/>
    <mergeCell ref="A301:J301"/>
    <mergeCell ref="K301:N301"/>
    <mergeCell ref="O301:T301"/>
    <mergeCell ref="U301:Z301"/>
    <mergeCell ref="AA301:AF301"/>
    <mergeCell ref="A302:J302"/>
    <mergeCell ref="K302:N302"/>
    <mergeCell ref="O302:T302"/>
    <mergeCell ref="U302:Z302"/>
    <mergeCell ref="AA302:AF302"/>
    <mergeCell ref="A299:J299"/>
    <mergeCell ref="K299:N299"/>
    <mergeCell ref="O299:T299"/>
    <mergeCell ref="U299:Z299"/>
    <mergeCell ref="AA299:AF299"/>
    <mergeCell ref="A300:J300"/>
    <mergeCell ref="K300:N300"/>
    <mergeCell ref="O300:T300"/>
    <mergeCell ref="U300:Z300"/>
    <mergeCell ref="AA300:AF300"/>
    <mergeCell ref="A297:J297"/>
    <mergeCell ref="K297:N297"/>
    <mergeCell ref="O297:T297"/>
    <mergeCell ref="U297:Z297"/>
    <mergeCell ref="AA297:AF297"/>
    <mergeCell ref="A298:J298"/>
    <mergeCell ref="K298:N298"/>
    <mergeCell ref="O298:T298"/>
    <mergeCell ref="U298:Z298"/>
    <mergeCell ref="AA298:AF298"/>
    <mergeCell ref="A295:J295"/>
    <mergeCell ref="K295:N295"/>
    <mergeCell ref="O295:T295"/>
    <mergeCell ref="U295:Z295"/>
    <mergeCell ref="AA295:AF295"/>
    <mergeCell ref="A296:J296"/>
    <mergeCell ref="K296:N296"/>
    <mergeCell ref="O296:T296"/>
    <mergeCell ref="U296:Z296"/>
    <mergeCell ref="AA296:AF296"/>
    <mergeCell ref="A293:J293"/>
    <mergeCell ref="K293:N293"/>
    <mergeCell ref="O293:T293"/>
    <mergeCell ref="U293:Z293"/>
    <mergeCell ref="AA293:AF293"/>
    <mergeCell ref="A294:J294"/>
    <mergeCell ref="K294:N294"/>
    <mergeCell ref="O294:T294"/>
    <mergeCell ref="U294:Z294"/>
    <mergeCell ref="AA294:AF294"/>
    <mergeCell ref="A291:J291"/>
    <mergeCell ref="K291:N291"/>
    <mergeCell ref="O291:T291"/>
    <mergeCell ref="U291:Z291"/>
    <mergeCell ref="AA291:AF291"/>
    <mergeCell ref="A292:J292"/>
    <mergeCell ref="K292:N292"/>
    <mergeCell ref="O292:T292"/>
    <mergeCell ref="U292:Z292"/>
    <mergeCell ref="AA292:AF292"/>
    <mergeCell ref="A289:J289"/>
    <mergeCell ref="K289:N289"/>
    <mergeCell ref="O289:T289"/>
    <mergeCell ref="U289:Z289"/>
    <mergeCell ref="AA289:AF289"/>
    <mergeCell ref="A290:J290"/>
    <mergeCell ref="K290:N290"/>
    <mergeCell ref="O290:T290"/>
    <mergeCell ref="U290:Z290"/>
    <mergeCell ref="AA290:AF290"/>
    <mergeCell ref="A287:J287"/>
    <mergeCell ref="K287:N287"/>
    <mergeCell ref="O287:T287"/>
    <mergeCell ref="U287:Z287"/>
    <mergeCell ref="AA287:AF287"/>
    <mergeCell ref="A288:J288"/>
    <mergeCell ref="K288:N288"/>
    <mergeCell ref="O288:T288"/>
    <mergeCell ref="U288:Z288"/>
    <mergeCell ref="AA288:AF288"/>
    <mergeCell ref="A285:J285"/>
    <mergeCell ref="K285:N285"/>
    <mergeCell ref="O285:T285"/>
    <mergeCell ref="U285:Z285"/>
    <mergeCell ref="AA285:AF285"/>
    <mergeCell ref="A286:J286"/>
    <mergeCell ref="K286:N286"/>
    <mergeCell ref="O286:T286"/>
    <mergeCell ref="U286:Z286"/>
    <mergeCell ref="AA286:AF286"/>
    <mergeCell ref="A283:J283"/>
    <mergeCell ref="K283:N283"/>
    <mergeCell ref="O283:T283"/>
    <mergeCell ref="U283:Z283"/>
    <mergeCell ref="AA283:AF283"/>
    <mergeCell ref="A284:J284"/>
    <mergeCell ref="K284:N284"/>
    <mergeCell ref="O284:T284"/>
    <mergeCell ref="U284:Z284"/>
    <mergeCell ref="AA284:AF284"/>
    <mergeCell ref="A281:J281"/>
    <mergeCell ref="K281:N281"/>
    <mergeCell ref="O281:T281"/>
    <mergeCell ref="U281:Z281"/>
    <mergeCell ref="AA281:AF281"/>
    <mergeCell ref="A282:J282"/>
    <mergeCell ref="K282:N282"/>
    <mergeCell ref="O282:T282"/>
    <mergeCell ref="U282:Z282"/>
    <mergeCell ref="AA282:AF282"/>
    <mergeCell ref="A279:J279"/>
    <mergeCell ref="K279:N279"/>
    <mergeCell ref="O279:T279"/>
    <mergeCell ref="U279:Z279"/>
    <mergeCell ref="AA279:AF279"/>
    <mergeCell ref="A280:J280"/>
    <mergeCell ref="K280:N280"/>
    <mergeCell ref="O280:T280"/>
    <mergeCell ref="U280:Z280"/>
    <mergeCell ref="AA280:AF280"/>
    <mergeCell ref="A277:J277"/>
    <mergeCell ref="K277:N277"/>
    <mergeCell ref="O277:T277"/>
    <mergeCell ref="U277:Z277"/>
    <mergeCell ref="AA277:AF277"/>
    <mergeCell ref="A278:J278"/>
    <mergeCell ref="K278:N278"/>
    <mergeCell ref="O278:T278"/>
    <mergeCell ref="U278:Z278"/>
    <mergeCell ref="AA278:AF278"/>
    <mergeCell ref="A275:J275"/>
    <mergeCell ref="K275:N275"/>
    <mergeCell ref="O275:T275"/>
    <mergeCell ref="U275:Z275"/>
    <mergeCell ref="AA275:AF275"/>
    <mergeCell ref="A276:J276"/>
    <mergeCell ref="K276:N276"/>
    <mergeCell ref="O276:T276"/>
    <mergeCell ref="U276:Z276"/>
    <mergeCell ref="AA276:AF276"/>
    <mergeCell ref="A273:J273"/>
    <mergeCell ref="K273:N273"/>
    <mergeCell ref="O273:T273"/>
    <mergeCell ref="U273:Z273"/>
    <mergeCell ref="AA273:AF273"/>
    <mergeCell ref="A274:J274"/>
    <mergeCell ref="K274:N274"/>
    <mergeCell ref="O274:T274"/>
    <mergeCell ref="U274:Z274"/>
    <mergeCell ref="AA274:AF274"/>
    <mergeCell ref="A271:J271"/>
    <mergeCell ref="K271:N271"/>
    <mergeCell ref="O271:T271"/>
    <mergeCell ref="U271:Z271"/>
    <mergeCell ref="AA271:AF271"/>
    <mergeCell ref="A272:J272"/>
    <mergeCell ref="K272:N272"/>
    <mergeCell ref="O272:T272"/>
    <mergeCell ref="U272:Z272"/>
    <mergeCell ref="AA272:AF272"/>
    <mergeCell ref="A269:J269"/>
    <mergeCell ref="K269:N269"/>
    <mergeCell ref="O269:T269"/>
    <mergeCell ref="U269:Z269"/>
    <mergeCell ref="AA269:AF269"/>
    <mergeCell ref="A270:J270"/>
    <mergeCell ref="K270:N270"/>
    <mergeCell ref="O270:T270"/>
    <mergeCell ref="U270:Z270"/>
    <mergeCell ref="AA270:AF270"/>
    <mergeCell ref="A267:J267"/>
    <mergeCell ref="K267:N267"/>
    <mergeCell ref="O267:T267"/>
    <mergeCell ref="U267:Z267"/>
    <mergeCell ref="AA267:AF267"/>
    <mergeCell ref="A268:J268"/>
    <mergeCell ref="K268:N268"/>
    <mergeCell ref="O268:T268"/>
    <mergeCell ref="U268:Z268"/>
    <mergeCell ref="AA268:AF268"/>
    <mergeCell ref="A265:J265"/>
    <mergeCell ref="K265:N265"/>
    <mergeCell ref="O265:T265"/>
    <mergeCell ref="U265:Z265"/>
    <mergeCell ref="AA265:AF265"/>
    <mergeCell ref="A266:J266"/>
    <mergeCell ref="K266:N266"/>
    <mergeCell ref="O266:T266"/>
    <mergeCell ref="U266:Z266"/>
    <mergeCell ref="AA266:AF266"/>
    <mergeCell ref="A263:J263"/>
    <mergeCell ref="K263:N263"/>
    <mergeCell ref="O263:T263"/>
    <mergeCell ref="U263:Z263"/>
    <mergeCell ref="AA263:AF263"/>
    <mergeCell ref="A264:J264"/>
    <mergeCell ref="K264:N264"/>
    <mergeCell ref="O264:T264"/>
    <mergeCell ref="U264:Z264"/>
    <mergeCell ref="AA264:AF264"/>
    <mergeCell ref="A261:J261"/>
    <mergeCell ref="K261:N261"/>
    <mergeCell ref="O261:T261"/>
    <mergeCell ref="U261:Z261"/>
    <mergeCell ref="AA261:AF261"/>
    <mergeCell ref="A262:J262"/>
    <mergeCell ref="K262:N262"/>
    <mergeCell ref="O262:T262"/>
    <mergeCell ref="U262:Z262"/>
    <mergeCell ref="AA262:AF262"/>
    <mergeCell ref="A259:J259"/>
    <mergeCell ref="K259:N259"/>
    <mergeCell ref="O259:T259"/>
    <mergeCell ref="U259:Z259"/>
    <mergeCell ref="AA259:AF259"/>
    <mergeCell ref="A260:J260"/>
    <mergeCell ref="K260:N260"/>
    <mergeCell ref="O260:T260"/>
    <mergeCell ref="U260:Z260"/>
    <mergeCell ref="AA260:AF260"/>
    <mergeCell ref="A257:J257"/>
    <mergeCell ref="K257:N257"/>
    <mergeCell ref="O257:T257"/>
    <mergeCell ref="U257:Z257"/>
    <mergeCell ref="AA257:AF257"/>
    <mergeCell ref="A258:J258"/>
    <mergeCell ref="K258:N258"/>
    <mergeCell ref="O258:T258"/>
    <mergeCell ref="U258:Z258"/>
    <mergeCell ref="AA258:AF258"/>
    <mergeCell ref="A255:J255"/>
    <mergeCell ref="K255:N255"/>
    <mergeCell ref="O255:T255"/>
    <mergeCell ref="U255:Z255"/>
    <mergeCell ref="AA255:AF255"/>
    <mergeCell ref="A256:J256"/>
    <mergeCell ref="K256:N256"/>
    <mergeCell ref="O256:T256"/>
    <mergeCell ref="U256:Z256"/>
    <mergeCell ref="AA256:AF256"/>
    <mergeCell ref="A253:J253"/>
    <mergeCell ref="K253:N253"/>
    <mergeCell ref="O253:T253"/>
    <mergeCell ref="U253:Z253"/>
    <mergeCell ref="AA253:AF253"/>
    <mergeCell ref="A254:J254"/>
    <mergeCell ref="K254:N254"/>
    <mergeCell ref="O254:T254"/>
    <mergeCell ref="U254:Z254"/>
    <mergeCell ref="AA254:AF254"/>
    <mergeCell ref="A251:J251"/>
    <mergeCell ref="K251:N251"/>
    <mergeCell ref="O251:T251"/>
    <mergeCell ref="U251:Z251"/>
    <mergeCell ref="AA251:AF251"/>
    <mergeCell ref="A252:J252"/>
    <mergeCell ref="K252:N252"/>
    <mergeCell ref="O252:T252"/>
    <mergeCell ref="U252:Z252"/>
    <mergeCell ref="AA252:AF252"/>
    <mergeCell ref="A249:J249"/>
    <mergeCell ref="K249:N249"/>
    <mergeCell ref="O249:T249"/>
    <mergeCell ref="U249:Z249"/>
    <mergeCell ref="AA249:AF249"/>
    <mergeCell ref="A250:J250"/>
    <mergeCell ref="K250:N250"/>
    <mergeCell ref="O250:T250"/>
    <mergeCell ref="U250:Z250"/>
    <mergeCell ref="AA250:AF250"/>
    <mergeCell ref="A247:J247"/>
    <mergeCell ref="K247:N247"/>
    <mergeCell ref="O247:T247"/>
    <mergeCell ref="U247:Z247"/>
    <mergeCell ref="AA247:AF247"/>
    <mergeCell ref="A248:J248"/>
    <mergeCell ref="K248:N248"/>
    <mergeCell ref="O248:T248"/>
    <mergeCell ref="U248:Z248"/>
    <mergeCell ref="AA248:AF248"/>
    <mergeCell ref="A245:J245"/>
    <mergeCell ref="K245:N245"/>
    <mergeCell ref="O245:T245"/>
    <mergeCell ref="U245:Z245"/>
    <mergeCell ref="AA245:AF245"/>
    <mergeCell ref="A246:J246"/>
    <mergeCell ref="K246:N246"/>
    <mergeCell ref="O246:T246"/>
    <mergeCell ref="U246:Z246"/>
    <mergeCell ref="AA246:AF246"/>
    <mergeCell ref="A243:AF243"/>
    <mergeCell ref="A244:J244"/>
    <mergeCell ref="K244:N244"/>
    <mergeCell ref="O244:T244"/>
    <mergeCell ref="U244:Z244"/>
    <mergeCell ref="AA244:AF244"/>
    <mergeCell ref="A235:J235"/>
    <mergeCell ref="K235:N235"/>
    <mergeCell ref="O235:T235"/>
    <mergeCell ref="U235:Z235"/>
    <mergeCell ref="AA235:AF235"/>
    <mergeCell ref="A242:AF242"/>
    <mergeCell ref="A233:J233"/>
    <mergeCell ref="K233:N233"/>
    <mergeCell ref="O233:T233"/>
    <mergeCell ref="U233:Z233"/>
    <mergeCell ref="AA233:AF233"/>
    <mergeCell ref="A234:J234"/>
    <mergeCell ref="K234:N234"/>
    <mergeCell ref="O234:T234"/>
    <mergeCell ref="U234:Z234"/>
    <mergeCell ref="AA234:AF234"/>
    <mergeCell ref="A231:J231"/>
    <mergeCell ref="K231:N231"/>
    <mergeCell ref="O231:T231"/>
    <mergeCell ref="U231:Z231"/>
    <mergeCell ref="AA231:AF231"/>
    <mergeCell ref="A232:J232"/>
    <mergeCell ref="K232:N232"/>
    <mergeCell ref="O232:T232"/>
    <mergeCell ref="U232:Z232"/>
    <mergeCell ref="AA232:AF232"/>
    <mergeCell ref="A229:J229"/>
    <mergeCell ref="K229:N229"/>
    <mergeCell ref="O229:T229"/>
    <mergeCell ref="U229:Z229"/>
    <mergeCell ref="AA229:AF229"/>
    <mergeCell ref="A230:J230"/>
    <mergeCell ref="K230:N230"/>
    <mergeCell ref="O230:T230"/>
    <mergeCell ref="U230:Z230"/>
    <mergeCell ref="AA230:AF230"/>
    <mergeCell ref="A227:J227"/>
    <mergeCell ref="K227:N227"/>
    <mergeCell ref="O227:T227"/>
    <mergeCell ref="U227:Z227"/>
    <mergeCell ref="AA227:AF227"/>
    <mergeCell ref="A228:J228"/>
    <mergeCell ref="K228:N228"/>
    <mergeCell ref="O228:T228"/>
    <mergeCell ref="U228:Z228"/>
    <mergeCell ref="AA228:AF228"/>
    <mergeCell ref="A225:J225"/>
    <mergeCell ref="K225:N225"/>
    <mergeCell ref="O225:T225"/>
    <mergeCell ref="U225:Z225"/>
    <mergeCell ref="AA225:AF225"/>
    <mergeCell ref="A226:J226"/>
    <mergeCell ref="K226:N226"/>
    <mergeCell ref="O226:T226"/>
    <mergeCell ref="U226:Z226"/>
    <mergeCell ref="AA226:AF226"/>
    <mergeCell ref="A223:J223"/>
    <mergeCell ref="K223:N223"/>
    <mergeCell ref="O223:T223"/>
    <mergeCell ref="U223:Z223"/>
    <mergeCell ref="AA223:AF223"/>
    <mergeCell ref="A224:J224"/>
    <mergeCell ref="K224:N224"/>
    <mergeCell ref="O224:T224"/>
    <mergeCell ref="U224:Z224"/>
    <mergeCell ref="AA224:AF224"/>
    <mergeCell ref="A221:J221"/>
    <mergeCell ref="K221:N221"/>
    <mergeCell ref="O221:T221"/>
    <mergeCell ref="U221:Z221"/>
    <mergeCell ref="AA221:AF221"/>
    <mergeCell ref="A222:J222"/>
    <mergeCell ref="K222:N222"/>
    <mergeCell ref="O222:T222"/>
    <mergeCell ref="U222:Z222"/>
    <mergeCell ref="AA222:AF222"/>
    <mergeCell ref="A219:J219"/>
    <mergeCell ref="K219:N219"/>
    <mergeCell ref="O219:T219"/>
    <mergeCell ref="U219:Z219"/>
    <mergeCell ref="AA219:AF219"/>
    <mergeCell ref="A220:J220"/>
    <mergeCell ref="K220:N220"/>
    <mergeCell ref="O220:T220"/>
    <mergeCell ref="U220:Z220"/>
    <mergeCell ref="AA220:AF220"/>
    <mergeCell ref="A217:J217"/>
    <mergeCell ref="K217:N217"/>
    <mergeCell ref="O217:T217"/>
    <mergeCell ref="U217:Z217"/>
    <mergeCell ref="AA217:AF217"/>
    <mergeCell ref="A218:J218"/>
    <mergeCell ref="K218:N218"/>
    <mergeCell ref="O218:T218"/>
    <mergeCell ref="U218:Z218"/>
    <mergeCell ref="AA218:AF218"/>
    <mergeCell ref="A215:J215"/>
    <mergeCell ref="K215:N215"/>
    <mergeCell ref="O215:T215"/>
    <mergeCell ref="U215:Z215"/>
    <mergeCell ref="AA215:AF215"/>
    <mergeCell ref="A216:J216"/>
    <mergeCell ref="K216:N216"/>
    <mergeCell ref="O216:T216"/>
    <mergeCell ref="U216:Z216"/>
    <mergeCell ref="AA216:AF216"/>
    <mergeCell ref="A213:J213"/>
    <mergeCell ref="K213:N213"/>
    <mergeCell ref="O213:T213"/>
    <mergeCell ref="U213:Z213"/>
    <mergeCell ref="AA213:AF213"/>
    <mergeCell ref="A214:J214"/>
    <mergeCell ref="K214:N214"/>
    <mergeCell ref="O214:T214"/>
    <mergeCell ref="U214:Z214"/>
    <mergeCell ref="AA214:AF214"/>
    <mergeCell ref="A211:J211"/>
    <mergeCell ref="K211:N211"/>
    <mergeCell ref="O211:T211"/>
    <mergeCell ref="U211:Z211"/>
    <mergeCell ref="AA211:AF211"/>
    <mergeCell ref="A212:J212"/>
    <mergeCell ref="K212:N212"/>
    <mergeCell ref="O212:T212"/>
    <mergeCell ref="U212:Z212"/>
    <mergeCell ref="AA212:AF212"/>
    <mergeCell ref="A209:J209"/>
    <mergeCell ref="K209:N209"/>
    <mergeCell ref="O209:T209"/>
    <mergeCell ref="U209:Z209"/>
    <mergeCell ref="AA209:AF209"/>
    <mergeCell ref="A210:J210"/>
    <mergeCell ref="K210:N210"/>
    <mergeCell ref="O210:T210"/>
    <mergeCell ref="U210:Z210"/>
    <mergeCell ref="AA210:AF210"/>
    <mergeCell ref="A207:J207"/>
    <mergeCell ref="K207:N207"/>
    <mergeCell ref="O207:T207"/>
    <mergeCell ref="U207:Z207"/>
    <mergeCell ref="AA207:AF207"/>
    <mergeCell ref="A208:J208"/>
    <mergeCell ref="K208:N208"/>
    <mergeCell ref="O208:T208"/>
    <mergeCell ref="U208:Z208"/>
    <mergeCell ref="AA208:AF208"/>
    <mergeCell ref="A205:J205"/>
    <mergeCell ref="K205:N205"/>
    <mergeCell ref="O205:T205"/>
    <mergeCell ref="U205:Z205"/>
    <mergeCell ref="AA205:AF205"/>
    <mergeCell ref="A206:J206"/>
    <mergeCell ref="K206:N206"/>
    <mergeCell ref="O206:T206"/>
    <mergeCell ref="U206:Z206"/>
    <mergeCell ref="AA206:AF206"/>
    <mergeCell ref="A203:J203"/>
    <mergeCell ref="K203:N203"/>
    <mergeCell ref="O203:T203"/>
    <mergeCell ref="U203:Z203"/>
    <mergeCell ref="AA203:AF203"/>
    <mergeCell ref="A204:J204"/>
    <mergeCell ref="K204:N204"/>
    <mergeCell ref="O204:T204"/>
    <mergeCell ref="U204:Z204"/>
    <mergeCell ref="AA204:AF204"/>
    <mergeCell ref="A201:J201"/>
    <mergeCell ref="K201:N201"/>
    <mergeCell ref="O201:T201"/>
    <mergeCell ref="U201:Z201"/>
    <mergeCell ref="AA201:AF201"/>
    <mergeCell ref="A202:J202"/>
    <mergeCell ref="K202:N202"/>
    <mergeCell ref="O202:T202"/>
    <mergeCell ref="U202:Z202"/>
    <mergeCell ref="AA202:AF202"/>
    <mergeCell ref="A199:J199"/>
    <mergeCell ref="K199:N199"/>
    <mergeCell ref="O199:T199"/>
    <mergeCell ref="U199:Z199"/>
    <mergeCell ref="AA199:AF199"/>
    <mergeCell ref="A200:J200"/>
    <mergeCell ref="K200:N200"/>
    <mergeCell ref="O200:T200"/>
    <mergeCell ref="U200:Z200"/>
    <mergeCell ref="AA200:AF200"/>
    <mergeCell ref="A197:J197"/>
    <mergeCell ref="K197:N197"/>
    <mergeCell ref="O197:T197"/>
    <mergeCell ref="U197:Z197"/>
    <mergeCell ref="AA197:AF197"/>
    <mergeCell ref="A198:J198"/>
    <mergeCell ref="K198:N198"/>
    <mergeCell ref="O198:T198"/>
    <mergeCell ref="U198:Z198"/>
    <mergeCell ref="AA198:AF198"/>
    <mergeCell ref="A195:J195"/>
    <mergeCell ref="K195:N195"/>
    <mergeCell ref="O195:T195"/>
    <mergeCell ref="U195:Z195"/>
    <mergeCell ref="AA195:AF195"/>
    <mergeCell ref="A196:J196"/>
    <mergeCell ref="K196:N196"/>
    <mergeCell ref="O196:T196"/>
    <mergeCell ref="U196:Z196"/>
    <mergeCell ref="AA196:AF196"/>
    <mergeCell ref="A193:J193"/>
    <mergeCell ref="K193:N193"/>
    <mergeCell ref="O193:T193"/>
    <mergeCell ref="U193:Z193"/>
    <mergeCell ref="AA193:AF193"/>
    <mergeCell ref="A194:J194"/>
    <mergeCell ref="K194:N194"/>
    <mergeCell ref="O194:T194"/>
    <mergeCell ref="U194:Z194"/>
    <mergeCell ref="AA194:AF194"/>
    <mergeCell ref="A191:J191"/>
    <mergeCell ref="K191:N191"/>
    <mergeCell ref="O191:T191"/>
    <mergeCell ref="U191:Z191"/>
    <mergeCell ref="AA191:AF191"/>
    <mergeCell ref="A192:J192"/>
    <mergeCell ref="K192:N192"/>
    <mergeCell ref="O192:T192"/>
    <mergeCell ref="U192:Z192"/>
    <mergeCell ref="AA192:AF192"/>
    <mergeCell ref="A189:J189"/>
    <mergeCell ref="K189:N189"/>
    <mergeCell ref="O189:T189"/>
    <mergeCell ref="U189:Z189"/>
    <mergeCell ref="AA189:AF189"/>
    <mergeCell ref="A190:J190"/>
    <mergeCell ref="K190:N190"/>
    <mergeCell ref="O190:T190"/>
    <mergeCell ref="U190:Z190"/>
    <mergeCell ref="AA190:AF190"/>
    <mergeCell ref="A187:J187"/>
    <mergeCell ref="K187:N187"/>
    <mergeCell ref="O187:T187"/>
    <mergeCell ref="U187:Z187"/>
    <mergeCell ref="AA187:AF187"/>
    <mergeCell ref="A188:J188"/>
    <mergeCell ref="K188:N188"/>
    <mergeCell ref="O188:T188"/>
    <mergeCell ref="U188:Z188"/>
    <mergeCell ref="AA188:AF188"/>
    <mergeCell ref="A185:J185"/>
    <mergeCell ref="K185:N185"/>
    <mergeCell ref="O185:T185"/>
    <mergeCell ref="U185:Z185"/>
    <mergeCell ref="AA185:AF185"/>
    <mergeCell ref="A186:J186"/>
    <mergeCell ref="K186:N186"/>
    <mergeCell ref="O186:T186"/>
    <mergeCell ref="U186:Z186"/>
    <mergeCell ref="AA186:AF186"/>
    <mergeCell ref="A183:J183"/>
    <mergeCell ref="K183:N183"/>
    <mergeCell ref="O183:T183"/>
    <mergeCell ref="U183:Z183"/>
    <mergeCell ref="AA183:AF183"/>
    <mergeCell ref="A184:J184"/>
    <mergeCell ref="K184:N184"/>
    <mergeCell ref="O184:T184"/>
    <mergeCell ref="U184:Z184"/>
    <mergeCell ref="AA184:AF184"/>
    <mergeCell ref="A181:J181"/>
    <mergeCell ref="K181:N181"/>
    <mergeCell ref="O181:T181"/>
    <mergeCell ref="U181:Z181"/>
    <mergeCell ref="AA181:AF181"/>
    <mergeCell ref="A182:J182"/>
    <mergeCell ref="K182:N182"/>
    <mergeCell ref="O182:T182"/>
    <mergeCell ref="U182:Z182"/>
    <mergeCell ref="AA182:AF182"/>
    <mergeCell ref="A179:J179"/>
    <mergeCell ref="K179:N179"/>
    <mergeCell ref="O179:T179"/>
    <mergeCell ref="U179:Z179"/>
    <mergeCell ref="AA179:AF179"/>
    <mergeCell ref="A180:J180"/>
    <mergeCell ref="K180:N180"/>
    <mergeCell ref="O180:T180"/>
    <mergeCell ref="U180:Z180"/>
    <mergeCell ref="AA180:AF180"/>
    <mergeCell ref="A177:J177"/>
    <mergeCell ref="K177:N177"/>
    <mergeCell ref="O177:T177"/>
    <mergeCell ref="U177:Z177"/>
    <mergeCell ref="AA177:AF177"/>
    <mergeCell ref="A178:J178"/>
    <mergeCell ref="K178:N178"/>
    <mergeCell ref="O178:T178"/>
    <mergeCell ref="U178:Z178"/>
    <mergeCell ref="AA178:AF178"/>
    <mergeCell ref="A175:J175"/>
    <mergeCell ref="K175:N175"/>
    <mergeCell ref="O175:T175"/>
    <mergeCell ref="U175:Z175"/>
    <mergeCell ref="AA175:AF175"/>
    <mergeCell ref="A176:J176"/>
    <mergeCell ref="K176:N176"/>
    <mergeCell ref="O176:T176"/>
    <mergeCell ref="U176:Z176"/>
    <mergeCell ref="AA176:AF176"/>
    <mergeCell ref="A173:J173"/>
    <mergeCell ref="K173:N173"/>
    <mergeCell ref="O173:T173"/>
    <mergeCell ref="U173:Z173"/>
    <mergeCell ref="AA173:AF173"/>
    <mergeCell ref="A174:J174"/>
    <mergeCell ref="K174:N174"/>
    <mergeCell ref="O174:T174"/>
    <mergeCell ref="U174:Z174"/>
    <mergeCell ref="AA174:AF174"/>
    <mergeCell ref="A171:J171"/>
    <mergeCell ref="K171:N171"/>
    <mergeCell ref="O171:T171"/>
    <mergeCell ref="U171:Z171"/>
    <mergeCell ref="AA171:AF171"/>
    <mergeCell ref="A172:J172"/>
    <mergeCell ref="K172:N172"/>
    <mergeCell ref="O172:T172"/>
    <mergeCell ref="U172:Z172"/>
    <mergeCell ref="AA172:AF172"/>
    <mergeCell ref="A169:J169"/>
    <mergeCell ref="K169:N169"/>
    <mergeCell ref="O169:T169"/>
    <mergeCell ref="U169:Z169"/>
    <mergeCell ref="AA169:AF169"/>
    <mergeCell ref="A170:J170"/>
    <mergeCell ref="K170:N170"/>
    <mergeCell ref="O170:T170"/>
    <mergeCell ref="U170:Z170"/>
    <mergeCell ref="AA170:AF170"/>
    <mergeCell ref="A167:J167"/>
    <mergeCell ref="K167:N167"/>
    <mergeCell ref="O167:T167"/>
    <mergeCell ref="U167:Z167"/>
    <mergeCell ref="AA167:AF167"/>
    <mergeCell ref="A168:J168"/>
    <mergeCell ref="K168:N168"/>
    <mergeCell ref="O168:T168"/>
    <mergeCell ref="U168:Z168"/>
    <mergeCell ref="AA168:AF168"/>
    <mergeCell ref="A165:J165"/>
    <mergeCell ref="K165:N165"/>
    <mergeCell ref="O165:T165"/>
    <mergeCell ref="U165:Z165"/>
    <mergeCell ref="AA165:AF165"/>
    <mergeCell ref="A166:J166"/>
    <mergeCell ref="K166:N166"/>
    <mergeCell ref="O166:T166"/>
    <mergeCell ref="U166:Z166"/>
    <mergeCell ref="AA166:AF166"/>
    <mergeCell ref="A163:J163"/>
    <mergeCell ref="K163:N163"/>
    <mergeCell ref="O163:T163"/>
    <mergeCell ref="U163:Z163"/>
    <mergeCell ref="AA163:AF163"/>
    <mergeCell ref="A164:J164"/>
    <mergeCell ref="K164:N164"/>
    <mergeCell ref="O164:T164"/>
    <mergeCell ref="U164:Z164"/>
    <mergeCell ref="AA164:AF164"/>
    <mergeCell ref="A161:J161"/>
    <mergeCell ref="K161:N161"/>
    <mergeCell ref="O161:T161"/>
    <mergeCell ref="U161:Z161"/>
    <mergeCell ref="AA161:AF161"/>
    <mergeCell ref="A162:J162"/>
    <mergeCell ref="K162:N162"/>
    <mergeCell ref="O162:T162"/>
    <mergeCell ref="U162:Z162"/>
    <mergeCell ref="AA162:AF162"/>
    <mergeCell ref="A159:J159"/>
    <mergeCell ref="K159:N159"/>
    <mergeCell ref="O159:T159"/>
    <mergeCell ref="U159:Z159"/>
    <mergeCell ref="AA159:AF159"/>
    <mergeCell ref="A160:J160"/>
    <mergeCell ref="K160:N160"/>
    <mergeCell ref="O160:T160"/>
    <mergeCell ref="U160:Z160"/>
    <mergeCell ref="AA160:AF160"/>
    <mergeCell ref="A157:J157"/>
    <mergeCell ref="K157:N157"/>
    <mergeCell ref="O157:T157"/>
    <mergeCell ref="U157:Z157"/>
    <mergeCell ref="AA157:AF157"/>
    <mergeCell ref="A158:J158"/>
    <mergeCell ref="K158:N158"/>
    <mergeCell ref="O158:T158"/>
    <mergeCell ref="U158:Z158"/>
    <mergeCell ref="AA158:AF158"/>
    <mergeCell ref="A155:J155"/>
    <mergeCell ref="K155:N155"/>
    <mergeCell ref="O155:T155"/>
    <mergeCell ref="U155:Z155"/>
    <mergeCell ref="AA155:AF155"/>
    <mergeCell ref="A156:J156"/>
    <mergeCell ref="K156:N156"/>
    <mergeCell ref="O156:T156"/>
    <mergeCell ref="U156:Z156"/>
    <mergeCell ref="AA156:AF156"/>
    <mergeCell ref="A153:J153"/>
    <mergeCell ref="K153:N153"/>
    <mergeCell ref="O153:T153"/>
    <mergeCell ref="U153:Z153"/>
    <mergeCell ref="AA153:AF153"/>
    <mergeCell ref="A154:J154"/>
    <mergeCell ref="K154:N154"/>
    <mergeCell ref="O154:T154"/>
    <mergeCell ref="U154:Z154"/>
    <mergeCell ref="AA154:AF154"/>
    <mergeCell ref="A151:J151"/>
    <mergeCell ref="K151:N151"/>
    <mergeCell ref="O151:T151"/>
    <mergeCell ref="U151:Z151"/>
    <mergeCell ref="AA151:AF151"/>
    <mergeCell ref="A152:J152"/>
    <mergeCell ref="K152:N152"/>
    <mergeCell ref="O152:T152"/>
    <mergeCell ref="U152:Z152"/>
    <mergeCell ref="AA152:AF152"/>
    <mergeCell ref="A149:J149"/>
    <mergeCell ref="K149:N149"/>
    <mergeCell ref="O149:T149"/>
    <mergeCell ref="U149:Z149"/>
    <mergeCell ref="AA149:AF149"/>
    <mergeCell ref="A150:J150"/>
    <mergeCell ref="K150:N150"/>
    <mergeCell ref="O150:T150"/>
    <mergeCell ref="U150:Z150"/>
    <mergeCell ref="AA150:AF150"/>
    <mergeCell ref="A147:J147"/>
    <mergeCell ref="K147:N147"/>
    <mergeCell ref="O147:T147"/>
    <mergeCell ref="U147:Z147"/>
    <mergeCell ref="AA147:AF147"/>
    <mergeCell ref="A148:J148"/>
    <mergeCell ref="K148:N148"/>
    <mergeCell ref="O148:T148"/>
    <mergeCell ref="U148:Z148"/>
    <mergeCell ref="AA148:AF148"/>
    <mergeCell ref="A145:J145"/>
    <mergeCell ref="K145:N145"/>
    <mergeCell ref="O145:T145"/>
    <mergeCell ref="U145:Z145"/>
    <mergeCell ref="AA145:AF145"/>
    <mergeCell ref="A146:J146"/>
    <mergeCell ref="K146:N146"/>
    <mergeCell ref="O146:T146"/>
    <mergeCell ref="U146:Z146"/>
    <mergeCell ref="AA146:AF146"/>
    <mergeCell ref="A143:J143"/>
    <mergeCell ref="K143:N143"/>
    <mergeCell ref="O143:T143"/>
    <mergeCell ref="U143:Z143"/>
    <mergeCell ref="AA143:AF143"/>
    <mergeCell ref="A144:J144"/>
    <mergeCell ref="K144:N144"/>
    <mergeCell ref="O144:T144"/>
    <mergeCell ref="U144:Z144"/>
    <mergeCell ref="AA144:AF144"/>
    <mergeCell ref="A141:J141"/>
    <mergeCell ref="K141:N141"/>
    <mergeCell ref="O141:T141"/>
    <mergeCell ref="U141:Z141"/>
    <mergeCell ref="AA141:AF141"/>
    <mergeCell ref="A142:J142"/>
    <mergeCell ref="K142:N142"/>
    <mergeCell ref="O142:T142"/>
    <mergeCell ref="U142:Z142"/>
    <mergeCell ref="AA142:AF142"/>
    <mergeCell ref="A139:J139"/>
    <mergeCell ref="K139:N139"/>
    <mergeCell ref="O139:T139"/>
    <mergeCell ref="U139:Z139"/>
    <mergeCell ref="AA139:AF139"/>
    <mergeCell ref="A140:J140"/>
    <mergeCell ref="K140:N140"/>
    <mergeCell ref="O140:T140"/>
    <mergeCell ref="U140:Z140"/>
    <mergeCell ref="AA140:AF140"/>
    <mergeCell ref="A137:J137"/>
    <mergeCell ref="K137:N137"/>
    <mergeCell ref="O137:T137"/>
    <mergeCell ref="U137:Z137"/>
    <mergeCell ref="AA137:AF137"/>
    <mergeCell ref="A138:J138"/>
    <mergeCell ref="K138:N138"/>
    <mergeCell ref="O138:T138"/>
    <mergeCell ref="U138:Z138"/>
    <mergeCell ref="AA138:AF138"/>
    <mergeCell ref="A135:J135"/>
    <mergeCell ref="K135:N135"/>
    <mergeCell ref="O135:T135"/>
    <mergeCell ref="U135:Z135"/>
    <mergeCell ref="AA135:AF135"/>
    <mergeCell ref="A136:J136"/>
    <mergeCell ref="K136:N136"/>
    <mergeCell ref="O136:T136"/>
    <mergeCell ref="U136:Z136"/>
    <mergeCell ref="AA136:AF136"/>
    <mergeCell ref="A133:J133"/>
    <mergeCell ref="K133:N133"/>
    <mergeCell ref="O133:T133"/>
    <mergeCell ref="U133:Z133"/>
    <mergeCell ref="AA133:AF133"/>
    <mergeCell ref="A134:J134"/>
    <mergeCell ref="K134:N134"/>
    <mergeCell ref="O134:T134"/>
    <mergeCell ref="U134:Z134"/>
    <mergeCell ref="AA134:AF134"/>
    <mergeCell ref="A131:J131"/>
    <mergeCell ref="K131:N131"/>
    <mergeCell ref="O131:T131"/>
    <mergeCell ref="U131:Z131"/>
    <mergeCell ref="AA131:AF131"/>
    <mergeCell ref="A132:J132"/>
    <mergeCell ref="K132:N132"/>
    <mergeCell ref="O132:T132"/>
    <mergeCell ref="U132:Z132"/>
    <mergeCell ref="AA132:AF132"/>
    <mergeCell ref="A129:J129"/>
    <mergeCell ref="K129:N129"/>
    <mergeCell ref="O129:T129"/>
    <mergeCell ref="U129:Z129"/>
    <mergeCell ref="AA129:AF129"/>
    <mergeCell ref="A130:J130"/>
    <mergeCell ref="K130:N130"/>
    <mergeCell ref="O130:T130"/>
    <mergeCell ref="U130:Z130"/>
    <mergeCell ref="AA130:AF130"/>
    <mergeCell ref="A127:J127"/>
    <mergeCell ref="K127:N127"/>
    <mergeCell ref="O127:T127"/>
    <mergeCell ref="U127:Z127"/>
    <mergeCell ref="AA127:AF127"/>
    <mergeCell ref="A128:J128"/>
    <mergeCell ref="K128:N128"/>
    <mergeCell ref="O128:T128"/>
    <mergeCell ref="U128:Z128"/>
    <mergeCell ref="AA128:AF128"/>
    <mergeCell ref="A125:J125"/>
    <mergeCell ref="K125:N125"/>
    <mergeCell ref="O125:T125"/>
    <mergeCell ref="U125:Z125"/>
    <mergeCell ref="AA125:AF125"/>
    <mergeCell ref="A126:J126"/>
    <mergeCell ref="K126:N126"/>
    <mergeCell ref="O126:T126"/>
    <mergeCell ref="U126:Z126"/>
    <mergeCell ref="AA126:AF126"/>
    <mergeCell ref="A123:J123"/>
    <mergeCell ref="K123:N123"/>
    <mergeCell ref="O123:T123"/>
    <mergeCell ref="U123:Z123"/>
    <mergeCell ref="AA123:AF123"/>
    <mergeCell ref="A124:J124"/>
    <mergeCell ref="K124:N124"/>
    <mergeCell ref="O124:T124"/>
    <mergeCell ref="U124:Z124"/>
    <mergeCell ref="AA124:AF124"/>
    <mergeCell ref="A121:AF121"/>
    <mergeCell ref="A122:J122"/>
    <mergeCell ref="K122:N122"/>
    <mergeCell ref="O122:T122"/>
    <mergeCell ref="U122:Z122"/>
    <mergeCell ref="AA122:AF122"/>
    <mergeCell ref="A116:J116"/>
    <mergeCell ref="K116:N116"/>
    <mergeCell ref="O116:T116"/>
    <mergeCell ref="U116:Z116"/>
    <mergeCell ref="AA116:AF116"/>
    <mergeCell ref="A120:AF120"/>
    <mergeCell ref="A114:J114"/>
    <mergeCell ref="K114:N114"/>
    <mergeCell ref="O114:T114"/>
    <mergeCell ref="U114:Z114"/>
    <mergeCell ref="AA114:AF114"/>
    <mergeCell ref="A115:J115"/>
    <mergeCell ref="K115:N115"/>
    <mergeCell ref="O115:T115"/>
    <mergeCell ref="U115:Z115"/>
    <mergeCell ref="AA115:AF115"/>
    <mergeCell ref="A112:J112"/>
    <mergeCell ref="K112:N112"/>
    <mergeCell ref="O112:T112"/>
    <mergeCell ref="U112:Z112"/>
    <mergeCell ref="AA112:AF112"/>
    <mergeCell ref="A113:J113"/>
    <mergeCell ref="K113:N113"/>
    <mergeCell ref="O113:T113"/>
    <mergeCell ref="U113:Z113"/>
    <mergeCell ref="AA113:AF113"/>
    <mergeCell ref="A110:J110"/>
    <mergeCell ref="K110:N110"/>
    <mergeCell ref="O110:T110"/>
    <mergeCell ref="U110:Z110"/>
    <mergeCell ref="AA110:AF110"/>
    <mergeCell ref="A111:J111"/>
    <mergeCell ref="K111:N111"/>
    <mergeCell ref="O111:T111"/>
    <mergeCell ref="U111:Z111"/>
    <mergeCell ref="AA111:AF111"/>
    <mergeCell ref="A108:J108"/>
    <mergeCell ref="K108:N108"/>
    <mergeCell ref="O108:T108"/>
    <mergeCell ref="U108:Z108"/>
    <mergeCell ref="AA108:AF108"/>
    <mergeCell ref="A109:J109"/>
    <mergeCell ref="K109:N109"/>
    <mergeCell ref="O109:T109"/>
    <mergeCell ref="U109:Z109"/>
    <mergeCell ref="AA109:AF109"/>
    <mergeCell ref="A106:J106"/>
    <mergeCell ref="K106:N106"/>
    <mergeCell ref="O106:T106"/>
    <mergeCell ref="U106:Z106"/>
    <mergeCell ref="AA106:AF106"/>
    <mergeCell ref="A107:J107"/>
    <mergeCell ref="K107:N107"/>
    <mergeCell ref="O107:T107"/>
    <mergeCell ref="U107:Z107"/>
    <mergeCell ref="AA107:AF107"/>
    <mergeCell ref="A104:J104"/>
    <mergeCell ref="K104:N104"/>
    <mergeCell ref="O104:T104"/>
    <mergeCell ref="U104:Z104"/>
    <mergeCell ref="AA104:AF104"/>
    <mergeCell ref="A105:J105"/>
    <mergeCell ref="K105:N105"/>
    <mergeCell ref="O105:T105"/>
    <mergeCell ref="U105:Z105"/>
    <mergeCell ref="AA105:AF105"/>
    <mergeCell ref="A102:J102"/>
    <mergeCell ref="K102:N102"/>
    <mergeCell ref="O102:T102"/>
    <mergeCell ref="U102:Z102"/>
    <mergeCell ref="AA102:AF102"/>
    <mergeCell ref="A103:J103"/>
    <mergeCell ref="K103:N103"/>
    <mergeCell ref="O103:T103"/>
    <mergeCell ref="U103:Z103"/>
    <mergeCell ref="AA103:AF103"/>
    <mergeCell ref="A100:J100"/>
    <mergeCell ref="K100:N100"/>
    <mergeCell ref="O100:T100"/>
    <mergeCell ref="U100:Z100"/>
    <mergeCell ref="AA100:AF100"/>
    <mergeCell ref="A101:J101"/>
    <mergeCell ref="K101:N101"/>
    <mergeCell ref="O101:T101"/>
    <mergeCell ref="U101:Z101"/>
    <mergeCell ref="AA101:AF101"/>
    <mergeCell ref="A98:J98"/>
    <mergeCell ref="K98:N98"/>
    <mergeCell ref="O98:T98"/>
    <mergeCell ref="U98:Z98"/>
    <mergeCell ref="AA98:AF98"/>
    <mergeCell ref="A99:J99"/>
    <mergeCell ref="K99:N99"/>
    <mergeCell ref="O99:T99"/>
    <mergeCell ref="U99:Z99"/>
    <mergeCell ref="AA99:AF99"/>
    <mergeCell ref="A96:J96"/>
    <mergeCell ref="K96:N96"/>
    <mergeCell ref="O96:T96"/>
    <mergeCell ref="U96:Z96"/>
    <mergeCell ref="AA96:AF96"/>
    <mergeCell ref="A97:J97"/>
    <mergeCell ref="K97:N97"/>
    <mergeCell ref="O97:T97"/>
    <mergeCell ref="U97:Z97"/>
    <mergeCell ref="AA97:AF97"/>
    <mergeCell ref="A94:J94"/>
    <mergeCell ref="K94:N94"/>
    <mergeCell ref="O94:T94"/>
    <mergeCell ref="U94:Z94"/>
    <mergeCell ref="AA94:AF94"/>
    <mergeCell ref="A95:J95"/>
    <mergeCell ref="K95:N95"/>
    <mergeCell ref="O95:T95"/>
    <mergeCell ref="U95:Z95"/>
    <mergeCell ref="AA95:AF95"/>
    <mergeCell ref="A92:J92"/>
    <mergeCell ref="K92:N92"/>
    <mergeCell ref="O92:T92"/>
    <mergeCell ref="U92:Z92"/>
    <mergeCell ref="AA92:AF92"/>
    <mergeCell ref="A93:J93"/>
    <mergeCell ref="K93:N93"/>
    <mergeCell ref="O93:T93"/>
    <mergeCell ref="U93:Z93"/>
    <mergeCell ref="AA93:AF93"/>
    <mergeCell ref="A90:J90"/>
    <mergeCell ref="K90:N90"/>
    <mergeCell ref="O90:T90"/>
    <mergeCell ref="U90:Z90"/>
    <mergeCell ref="AA90:AF90"/>
    <mergeCell ref="A91:J91"/>
    <mergeCell ref="K91:N91"/>
    <mergeCell ref="O91:T91"/>
    <mergeCell ref="U91:Z91"/>
    <mergeCell ref="AA91:AF91"/>
    <mergeCell ref="A88:J88"/>
    <mergeCell ref="K88:N88"/>
    <mergeCell ref="O88:T88"/>
    <mergeCell ref="U88:Z88"/>
    <mergeCell ref="AA88:AF88"/>
    <mergeCell ref="A89:J89"/>
    <mergeCell ref="K89:N89"/>
    <mergeCell ref="O89:T89"/>
    <mergeCell ref="U89:Z89"/>
    <mergeCell ref="AA89:AF89"/>
    <mergeCell ref="A86:J86"/>
    <mergeCell ref="K86:N86"/>
    <mergeCell ref="O86:T86"/>
    <mergeCell ref="U86:Z86"/>
    <mergeCell ref="AA86:AF86"/>
    <mergeCell ref="A87:J87"/>
    <mergeCell ref="K87:N87"/>
    <mergeCell ref="O87:T87"/>
    <mergeCell ref="U87:Z87"/>
    <mergeCell ref="AA87:AF87"/>
    <mergeCell ref="A84:J84"/>
    <mergeCell ref="K84:N84"/>
    <mergeCell ref="O84:T84"/>
    <mergeCell ref="U84:Z84"/>
    <mergeCell ref="AA84:AF84"/>
    <mergeCell ref="A85:J85"/>
    <mergeCell ref="K85:N85"/>
    <mergeCell ref="O85:T85"/>
    <mergeCell ref="U85:Z85"/>
    <mergeCell ref="AA85:AF85"/>
    <mergeCell ref="A82:J82"/>
    <mergeCell ref="K82:N82"/>
    <mergeCell ref="O82:T82"/>
    <mergeCell ref="U82:Z82"/>
    <mergeCell ref="AA82:AF82"/>
    <mergeCell ref="A83:J83"/>
    <mergeCell ref="K83:N83"/>
    <mergeCell ref="O83:T83"/>
    <mergeCell ref="U83:Z83"/>
    <mergeCell ref="AA83:AF83"/>
    <mergeCell ref="A80:J80"/>
    <mergeCell ref="K80:N80"/>
    <mergeCell ref="O80:T80"/>
    <mergeCell ref="U80:Z80"/>
    <mergeCell ref="AA80:AF80"/>
    <mergeCell ref="A81:J81"/>
    <mergeCell ref="K81:N81"/>
    <mergeCell ref="O81:T81"/>
    <mergeCell ref="U81:Z81"/>
    <mergeCell ref="AA81:AF81"/>
    <mergeCell ref="A78:J78"/>
    <mergeCell ref="K78:N78"/>
    <mergeCell ref="O78:T78"/>
    <mergeCell ref="U78:Z78"/>
    <mergeCell ref="AA78:AF78"/>
    <mergeCell ref="A79:J79"/>
    <mergeCell ref="K79:N79"/>
    <mergeCell ref="O79:T79"/>
    <mergeCell ref="U79:Z79"/>
    <mergeCell ref="AA79:AF79"/>
    <mergeCell ref="A76:J76"/>
    <mergeCell ref="K76:N76"/>
    <mergeCell ref="O76:T76"/>
    <mergeCell ref="U76:Z76"/>
    <mergeCell ref="AA76:AF76"/>
    <mergeCell ref="A77:J77"/>
    <mergeCell ref="K77:N77"/>
    <mergeCell ref="O77:T77"/>
    <mergeCell ref="U77:Z77"/>
    <mergeCell ref="AA77:AF77"/>
    <mergeCell ref="A74:J74"/>
    <mergeCell ref="K74:N74"/>
    <mergeCell ref="O74:T74"/>
    <mergeCell ref="U74:Z74"/>
    <mergeCell ref="AA74:AF74"/>
    <mergeCell ref="A75:J75"/>
    <mergeCell ref="K75:N75"/>
    <mergeCell ref="O75:T75"/>
    <mergeCell ref="U75:Z75"/>
    <mergeCell ref="AA75:AF75"/>
    <mergeCell ref="A72:J72"/>
    <mergeCell ref="K72:N72"/>
    <mergeCell ref="O72:T72"/>
    <mergeCell ref="U72:Z72"/>
    <mergeCell ref="AA72:AF72"/>
    <mergeCell ref="A73:J73"/>
    <mergeCell ref="K73:N73"/>
    <mergeCell ref="O73:T73"/>
    <mergeCell ref="U73:Z73"/>
    <mergeCell ref="AA73:AF73"/>
    <mergeCell ref="A70:J70"/>
    <mergeCell ref="K70:N70"/>
    <mergeCell ref="O70:T70"/>
    <mergeCell ref="U70:Z70"/>
    <mergeCell ref="AA70:AF70"/>
    <mergeCell ref="A71:J71"/>
    <mergeCell ref="K71:N71"/>
    <mergeCell ref="O71:T71"/>
    <mergeCell ref="U71:Z71"/>
    <mergeCell ref="AA71:AF71"/>
    <mergeCell ref="A68:J68"/>
    <mergeCell ref="K68:N68"/>
    <mergeCell ref="O68:T68"/>
    <mergeCell ref="U68:Z68"/>
    <mergeCell ref="AA68:AF68"/>
    <mergeCell ref="A69:J69"/>
    <mergeCell ref="K69:N69"/>
    <mergeCell ref="O69:T69"/>
    <mergeCell ref="U69:Z69"/>
    <mergeCell ref="AA69:AF69"/>
    <mergeCell ref="A66:J66"/>
    <mergeCell ref="K66:N66"/>
    <mergeCell ref="O66:T66"/>
    <mergeCell ref="U66:Z66"/>
    <mergeCell ref="AA66:AF66"/>
    <mergeCell ref="A67:J67"/>
    <mergeCell ref="K67:N67"/>
    <mergeCell ref="O67:T67"/>
    <mergeCell ref="U67:Z67"/>
    <mergeCell ref="AA67:AF67"/>
    <mergeCell ref="A64:J64"/>
    <mergeCell ref="K64:N64"/>
    <mergeCell ref="O64:T64"/>
    <mergeCell ref="U64:Z64"/>
    <mergeCell ref="AA64:AF64"/>
    <mergeCell ref="A65:J65"/>
    <mergeCell ref="K65:N65"/>
    <mergeCell ref="O65:T65"/>
    <mergeCell ref="U65:Z65"/>
    <mergeCell ref="AA65:AF65"/>
    <mergeCell ref="A62:J62"/>
    <mergeCell ref="K62:N62"/>
    <mergeCell ref="O62:T62"/>
    <mergeCell ref="U62:Z62"/>
    <mergeCell ref="AA62:AF62"/>
    <mergeCell ref="A63:J63"/>
    <mergeCell ref="K63:N63"/>
    <mergeCell ref="O63:T63"/>
    <mergeCell ref="U63:Z63"/>
    <mergeCell ref="AA63:AF63"/>
    <mergeCell ref="A60:J60"/>
    <mergeCell ref="K60:N60"/>
    <mergeCell ref="O60:T60"/>
    <mergeCell ref="U60:Z60"/>
    <mergeCell ref="AA60:AF60"/>
    <mergeCell ref="A61:J61"/>
    <mergeCell ref="K61:N61"/>
    <mergeCell ref="O61:T61"/>
    <mergeCell ref="U61:Z61"/>
    <mergeCell ref="AA61:AF61"/>
    <mergeCell ref="A58:J58"/>
    <mergeCell ref="K58:N58"/>
    <mergeCell ref="O58:T58"/>
    <mergeCell ref="U58:Z58"/>
    <mergeCell ref="AA58:AF58"/>
    <mergeCell ref="A59:J59"/>
    <mergeCell ref="K59:N59"/>
    <mergeCell ref="O59:T59"/>
    <mergeCell ref="U59:Z59"/>
    <mergeCell ref="AA59:AF59"/>
    <mergeCell ref="A56:J56"/>
    <mergeCell ref="K56:N56"/>
    <mergeCell ref="O56:T56"/>
    <mergeCell ref="U56:Z56"/>
    <mergeCell ref="AA56:AF56"/>
    <mergeCell ref="A57:J57"/>
    <mergeCell ref="K57:N57"/>
    <mergeCell ref="O57:T57"/>
    <mergeCell ref="U57:Z57"/>
    <mergeCell ref="AA57:AF57"/>
    <mergeCell ref="A54:J54"/>
    <mergeCell ref="K54:N54"/>
    <mergeCell ref="O54:T54"/>
    <mergeCell ref="U54:Z54"/>
    <mergeCell ref="AA54:AF54"/>
    <mergeCell ref="A55:J55"/>
    <mergeCell ref="K55:N55"/>
    <mergeCell ref="O55:T55"/>
    <mergeCell ref="U55:Z55"/>
    <mergeCell ref="AA55:AF55"/>
    <mergeCell ref="A52:J52"/>
    <mergeCell ref="K52:N52"/>
    <mergeCell ref="O52:T52"/>
    <mergeCell ref="U52:Z52"/>
    <mergeCell ref="AA52:AF52"/>
    <mergeCell ref="A53:J53"/>
    <mergeCell ref="K53:N53"/>
    <mergeCell ref="O53:T53"/>
    <mergeCell ref="U53:Z53"/>
    <mergeCell ref="AA53:AF53"/>
    <mergeCell ref="A50:J50"/>
    <mergeCell ref="K50:N50"/>
    <mergeCell ref="O50:T50"/>
    <mergeCell ref="U50:Z50"/>
    <mergeCell ref="AA50:AF50"/>
    <mergeCell ref="A51:J51"/>
    <mergeCell ref="K51:N51"/>
    <mergeCell ref="O51:T51"/>
    <mergeCell ref="U51:Z51"/>
    <mergeCell ref="AA51:AF51"/>
    <mergeCell ref="A48:J48"/>
    <mergeCell ref="K48:N48"/>
    <mergeCell ref="O48:T48"/>
    <mergeCell ref="U48:Z48"/>
    <mergeCell ref="AA48:AF48"/>
    <mergeCell ref="A49:J49"/>
    <mergeCell ref="K49:N49"/>
    <mergeCell ref="O49:T49"/>
    <mergeCell ref="U49:Z49"/>
    <mergeCell ref="AA49:AF49"/>
    <mergeCell ref="A46:J46"/>
    <mergeCell ref="K46:N46"/>
    <mergeCell ref="O46:T46"/>
    <mergeCell ref="U46:Z46"/>
    <mergeCell ref="AA46:AF46"/>
    <mergeCell ref="A47:J47"/>
    <mergeCell ref="K47:N47"/>
    <mergeCell ref="O47:T47"/>
    <mergeCell ref="U47:Z47"/>
    <mergeCell ref="AA47:AF47"/>
    <mergeCell ref="A44:J44"/>
    <mergeCell ref="K44:N44"/>
    <mergeCell ref="O44:T44"/>
    <mergeCell ref="U44:Z44"/>
    <mergeCell ref="AA44:AF44"/>
    <mergeCell ref="A45:J45"/>
    <mergeCell ref="K45:N45"/>
    <mergeCell ref="O45:T45"/>
    <mergeCell ref="U45:Z45"/>
    <mergeCell ref="AA45:AF45"/>
    <mergeCell ref="A42:J42"/>
    <mergeCell ref="K42:N42"/>
    <mergeCell ref="O42:T42"/>
    <mergeCell ref="U42:Z42"/>
    <mergeCell ref="AA42:AF42"/>
    <mergeCell ref="A43:J43"/>
    <mergeCell ref="K43:N43"/>
    <mergeCell ref="O43:T43"/>
    <mergeCell ref="U43:Z43"/>
    <mergeCell ref="AA43:AF43"/>
    <mergeCell ref="A40:J40"/>
    <mergeCell ref="K40:N40"/>
    <mergeCell ref="O40:T40"/>
    <mergeCell ref="U40:Z40"/>
    <mergeCell ref="AA40:AF40"/>
    <mergeCell ref="A41:J41"/>
    <mergeCell ref="K41:N41"/>
    <mergeCell ref="O41:T41"/>
    <mergeCell ref="U41:Z41"/>
    <mergeCell ref="AA41:AF41"/>
    <mergeCell ref="A38:J38"/>
    <mergeCell ref="K38:N38"/>
    <mergeCell ref="O38:T38"/>
    <mergeCell ref="U38:Z38"/>
    <mergeCell ref="AA38:AF38"/>
    <mergeCell ref="A39:J39"/>
    <mergeCell ref="K39:N39"/>
    <mergeCell ref="O39:T39"/>
    <mergeCell ref="U39:Z39"/>
    <mergeCell ref="AA39:AF39"/>
    <mergeCell ref="A36:J36"/>
    <mergeCell ref="K36:N36"/>
    <mergeCell ref="O36:T36"/>
    <mergeCell ref="U36:Z36"/>
    <mergeCell ref="AA36:AF36"/>
    <mergeCell ref="A37:J37"/>
    <mergeCell ref="K37:N37"/>
    <mergeCell ref="O37:T37"/>
    <mergeCell ref="U37:Z37"/>
    <mergeCell ref="AA37:AF37"/>
    <mergeCell ref="A34:J34"/>
    <mergeCell ref="K34:N34"/>
    <mergeCell ref="O34:T34"/>
    <mergeCell ref="U34:Z34"/>
    <mergeCell ref="AA34:AF34"/>
    <mergeCell ref="A35:J35"/>
    <mergeCell ref="K35:N35"/>
    <mergeCell ref="O35:T35"/>
    <mergeCell ref="U35:Z35"/>
    <mergeCell ref="AA35:AF35"/>
    <mergeCell ref="A32:J32"/>
    <mergeCell ref="K32:N32"/>
    <mergeCell ref="O32:T32"/>
    <mergeCell ref="U32:Z32"/>
    <mergeCell ref="AA32:AF32"/>
    <mergeCell ref="A33:J33"/>
    <mergeCell ref="K33:N33"/>
    <mergeCell ref="O33:T33"/>
    <mergeCell ref="U33:Z33"/>
    <mergeCell ref="AA33:AF33"/>
    <mergeCell ref="A30:J30"/>
    <mergeCell ref="K30:N30"/>
    <mergeCell ref="O30:T30"/>
    <mergeCell ref="U30:Z30"/>
    <mergeCell ref="AA30:AF30"/>
    <mergeCell ref="A31:J31"/>
    <mergeCell ref="K31:N31"/>
    <mergeCell ref="O31:T31"/>
    <mergeCell ref="U31:Z31"/>
    <mergeCell ref="AA31:AF31"/>
    <mergeCell ref="A28:J28"/>
    <mergeCell ref="K28:N28"/>
    <mergeCell ref="O28:T28"/>
    <mergeCell ref="U28:Z28"/>
    <mergeCell ref="AA28:AF28"/>
    <mergeCell ref="A29:J29"/>
    <mergeCell ref="K29:N29"/>
    <mergeCell ref="O29:T29"/>
    <mergeCell ref="U29:Z29"/>
    <mergeCell ref="AA29:AF29"/>
    <mergeCell ref="A26:J26"/>
    <mergeCell ref="K26:N26"/>
    <mergeCell ref="O26:T26"/>
    <mergeCell ref="U26:Z26"/>
    <mergeCell ref="AA26:AF26"/>
    <mergeCell ref="A27:J27"/>
    <mergeCell ref="K27:N27"/>
    <mergeCell ref="O27:T27"/>
    <mergeCell ref="U27:Z27"/>
    <mergeCell ref="AA27:AF27"/>
    <mergeCell ref="A24:J24"/>
    <mergeCell ref="K24:N24"/>
    <mergeCell ref="O24:T24"/>
    <mergeCell ref="U24:Z24"/>
    <mergeCell ref="AA24:AF24"/>
    <mergeCell ref="A25:J25"/>
    <mergeCell ref="K25:N25"/>
    <mergeCell ref="O25:T25"/>
    <mergeCell ref="U25:Z25"/>
    <mergeCell ref="AA25:AF25"/>
    <mergeCell ref="A22:J22"/>
    <mergeCell ref="K22:N22"/>
    <mergeCell ref="O22:T22"/>
    <mergeCell ref="U22:Z22"/>
    <mergeCell ref="AA22:AF22"/>
    <mergeCell ref="A23:J23"/>
    <mergeCell ref="K23:N23"/>
    <mergeCell ref="O23:T23"/>
    <mergeCell ref="U23:Z23"/>
    <mergeCell ref="AA23:AF23"/>
    <mergeCell ref="A20:J20"/>
    <mergeCell ref="K20:N20"/>
    <mergeCell ref="O20:T20"/>
    <mergeCell ref="U20:Z20"/>
    <mergeCell ref="AA20:AF20"/>
    <mergeCell ref="A21:J21"/>
    <mergeCell ref="K21:N21"/>
    <mergeCell ref="O21:T21"/>
    <mergeCell ref="U21:Z21"/>
    <mergeCell ref="AA21:AF21"/>
    <mergeCell ref="A18:J18"/>
    <mergeCell ref="K18:N18"/>
    <mergeCell ref="O18:T18"/>
    <mergeCell ref="U18:Z18"/>
    <mergeCell ref="AA18:AF18"/>
    <mergeCell ref="A19:J19"/>
    <mergeCell ref="K19:N19"/>
    <mergeCell ref="O19:T19"/>
    <mergeCell ref="U19:Z19"/>
    <mergeCell ref="AA19:AF19"/>
    <mergeCell ref="A16:J16"/>
    <mergeCell ref="K16:N16"/>
    <mergeCell ref="O16:T16"/>
    <mergeCell ref="U16:Z16"/>
    <mergeCell ref="AA16:AF16"/>
    <mergeCell ref="A17:J17"/>
    <mergeCell ref="K17:N17"/>
    <mergeCell ref="O17:T17"/>
    <mergeCell ref="U17:Z17"/>
    <mergeCell ref="AA17:AF17"/>
    <mergeCell ref="A14:J14"/>
    <mergeCell ref="K14:N14"/>
    <mergeCell ref="O14:T14"/>
    <mergeCell ref="U14:Z14"/>
    <mergeCell ref="AA14:AF14"/>
    <mergeCell ref="A15:J15"/>
    <mergeCell ref="K15:N15"/>
    <mergeCell ref="O15:T15"/>
    <mergeCell ref="U15:Z15"/>
    <mergeCell ref="AA15:AF15"/>
    <mergeCell ref="A12:J12"/>
    <mergeCell ref="K12:N12"/>
    <mergeCell ref="O12:T12"/>
    <mergeCell ref="U12:Z12"/>
    <mergeCell ref="AA12:AF12"/>
    <mergeCell ref="A13:J13"/>
    <mergeCell ref="K13:N13"/>
    <mergeCell ref="O13:T13"/>
    <mergeCell ref="U13:Z13"/>
    <mergeCell ref="AA13:AF13"/>
    <mergeCell ref="A10:J10"/>
    <mergeCell ref="K10:N10"/>
    <mergeCell ref="O10:T10"/>
    <mergeCell ref="U10:Z10"/>
    <mergeCell ref="AA10:AF10"/>
    <mergeCell ref="A11:J11"/>
    <mergeCell ref="K11:N11"/>
    <mergeCell ref="O11:T11"/>
    <mergeCell ref="U11:Z11"/>
    <mergeCell ref="AA11:AF11"/>
    <mergeCell ref="A8:J8"/>
    <mergeCell ref="K8:N8"/>
    <mergeCell ref="O8:T8"/>
    <mergeCell ref="U8:Z8"/>
    <mergeCell ref="AA8:AF8"/>
    <mergeCell ref="A9:J9"/>
    <mergeCell ref="K9:N9"/>
    <mergeCell ref="O9:T9"/>
    <mergeCell ref="U9:Z9"/>
    <mergeCell ref="AA9:AF9"/>
    <mergeCell ref="A1:AF1"/>
    <mergeCell ref="A2:AF2"/>
    <mergeCell ref="A3:J3"/>
    <mergeCell ref="K3:N3"/>
    <mergeCell ref="O3:T3"/>
    <mergeCell ref="U3:Z3"/>
    <mergeCell ref="AA3:AF3"/>
    <mergeCell ref="A6:J6"/>
    <mergeCell ref="K6:N6"/>
    <mergeCell ref="O6:T6"/>
    <mergeCell ref="U6:Z6"/>
    <mergeCell ref="AA6:AF6"/>
    <mergeCell ref="A7:J7"/>
    <mergeCell ref="K7:N7"/>
    <mergeCell ref="O7:T7"/>
    <mergeCell ref="U7:Z7"/>
    <mergeCell ref="AA7:AF7"/>
    <mergeCell ref="A4:J4"/>
    <mergeCell ref="K4:N4"/>
    <mergeCell ref="O4:T4"/>
    <mergeCell ref="U4:Z4"/>
    <mergeCell ref="AA4:AF4"/>
    <mergeCell ref="A5:J5"/>
    <mergeCell ref="K5:N5"/>
    <mergeCell ref="O5:T5"/>
    <mergeCell ref="U5:Z5"/>
    <mergeCell ref="AA5:AF5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EB8C3-3DEA-478F-BD72-233854F08E36}">
  <dimension ref="A1:E447"/>
  <sheetViews>
    <sheetView tabSelected="1" topLeftCell="A184" workbookViewId="0">
      <selection activeCell="E375" sqref="E375"/>
    </sheetView>
  </sheetViews>
  <sheetFormatPr defaultRowHeight="12.75" x14ac:dyDescent="0.2"/>
  <cols>
    <col min="1" max="1" width="5.7109375" bestFit="1" customWidth="1"/>
    <col min="2" max="2" width="64.5703125" customWidth="1"/>
    <col min="3" max="3" width="28.7109375" bestFit="1" customWidth="1"/>
    <col min="4" max="4" width="18.85546875" bestFit="1" customWidth="1"/>
    <col min="5" max="5" width="21.28515625" bestFit="1" customWidth="1"/>
  </cols>
  <sheetData>
    <row r="1" spans="1:5" ht="15" customHeight="1" thickBot="1" x14ac:dyDescent="0.25">
      <c r="A1" s="107"/>
      <c r="B1" s="2865" t="s">
        <v>1239</v>
      </c>
      <c r="C1" s="2865"/>
      <c r="D1" s="2865"/>
      <c r="E1" s="2866"/>
    </row>
    <row r="2" spans="1:5" ht="15" customHeight="1" thickBot="1" x14ac:dyDescent="0.25">
      <c r="A2" s="2279"/>
      <c r="B2" s="2279"/>
      <c r="C2" s="2279"/>
      <c r="D2" s="2279"/>
      <c r="E2" s="2279"/>
    </row>
    <row r="3" spans="1:5" ht="15" customHeight="1" x14ac:dyDescent="0.2">
      <c r="A3" s="2867" t="s">
        <v>1240</v>
      </c>
      <c r="B3" s="2868"/>
      <c r="C3" s="2868"/>
      <c r="D3" s="2868"/>
      <c r="E3" s="2869"/>
    </row>
    <row r="4" spans="1:5" ht="15" customHeight="1" x14ac:dyDescent="0.2">
      <c r="A4" s="2372" t="s">
        <v>657</v>
      </c>
      <c r="B4" s="2373" t="s">
        <v>658</v>
      </c>
      <c r="C4" s="2373" t="s">
        <v>659</v>
      </c>
      <c r="D4" s="2373" t="s">
        <v>660</v>
      </c>
      <c r="E4" s="2374" t="s">
        <v>661</v>
      </c>
    </row>
    <row r="5" spans="1:5" ht="15" customHeight="1" thickBot="1" x14ac:dyDescent="0.25">
      <c r="A5" s="2375">
        <v>1</v>
      </c>
      <c r="B5" s="2376">
        <v>2</v>
      </c>
      <c r="C5" s="2376">
        <v>3</v>
      </c>
      <c r="D5" s="2376">
        <v>4</v>
      </c>
      <c r="E5" s="2377">
        <v>5</v>
      </c>
    </row>
    <row r="6" spans="1:5" ht="15" customHeight="1" x14ac:dyDescent="0.2">
      <c r="A6" s="2378" t="s">
        <v>712</v>
      </c>
      <c r="B6" s="2379" t="s">
        <v>1053</v>
      </c>
      <c r="C6" s="2380">
        <v>182367</v>
      </c>
      <c r="D6" s="2381">
        <v>0</v>
      </c>
      <c r="E6" s="2380">
        <v>83055</v>
      </c>
    </row>
    <row r="7" spans="1:5" ht="15" customHeight="1" x14ac:dyDescent="0.2">
      <c r="A7" s="2382" t="s">
        <v>666</v>
      </c>
      <c r="B7" s="2383" t="s">
        <v>1054</v>
      </c>
      <c r="C7" s="2384">
        <f>SUM(C6)</f>
        <v>182367</v>
      </c>
      <c r="D7" s="2385">
        <v>0</v>
      </c>
      <c r="E7" s="2384">
        <f>SUM(E6)</f>
        <v>83055</v>
      </c>
    </row>
    <row r="8" spans="1:5" ht="15" customHeight="1" x14ac:dyDescent="0.2">
      <c r="A8" s="2386" t="s">
        <v>755</v>
      </c>
      <c r="B8" s="2387" t="s">
        <v>1055</v>
      </c>
      <c r="C8" s="2388">
        <v>603746</v>
      </c>
      <c r="D8" s="2389">
        <v>0</v>
      </c>
      <c r="E8" s="2388">
        <v>1332760</v>
      </c>
    </row>
    <row r="9" spans="1:5" ht="15" customHeight="1" x14ac:dyDescent="0.2">
      <c r="A9" s="2382" t="s">
        <v>714</v>
      </c>
      <c r="B9" s="2383" t="s">
        <v>1056</v>
      </c>
      <c r="C9" s="2384">
        <f>SUM(C8)</f>
        <v>603746</v>
      </c>
      <c r="D9" s="2385">
        <v>0</v>
      </c>
      <c r="E9" s="2384">
        <f>SUM(E8)</f>
        <v>1332760</v>
      </c>
    </row>
    <row r="10" spans="1:5" ht="15" customHeight="1" x14ac:dyDescent="0.2">
      <c r="A10" s="2382" t="s">
        <v>698</v>
      </c>
      <c r="B10" s="2383" t="s">
        <v>1057</v>
      </c>
      <c r="C10" s="2384">
        <f>SUM(C7+C9)</f>
        <v>786113</v>
      </c>
      <c r="D10" s="2385">
        <v>0</v>
      </c>
      <c r="E10" s="2384">
        <f>SUM(E7+E9)</f>
        <v>1415815</v>
      </c>
    </row>
    <row r="11" spans="1:5" ht="15" customHeight="1" x14ac:dyDescent="0.2">
      <c r="A11" s="2386" t="s">
        <v>1058</v>
      </c>
      <c r="B11" s="2387" t="s">
        <v>1059</v>
      </c>
      <c r="C11" s="2388">
        <v>122640</v>
      </c>
      <c r="D11" s="2389">
        <v>0</v>
      </c>
      <c r="E11" s="2388">
        <v>118610</v>
      </c>
    </row>
    <row r="12" spans="1:5" ht="15" customHeight="1" x14ac:dyDescent="0.2">
      <c r="A12" s="2382" t="s">
        <v>1060</v>
      </c>
      <c r="B12" s="2383" t="s">
        <v>1061</v>
      </c>
      <c r="C12" s="2384">
        <f>SUM(C11)</f>
        <v>122640</v>
      </c>
      <c r="D12" s="2385">
        <v>0</v>
      </c>
      <c r="E12" s="2384">
        <f>SUM(E11)</f>
        <v>118610</v>
      </c>
    </row>
    <row r="13" spans="1:5" ht="15" customHeight="1" x14ac:dyDescent="0.2">
      <c r="A13" s="2386" t="s">
        <v>1062</v>
      </c>
      <c r="B13" s="2387" t="s">
        <v>1063</v>
      </c>
      <c r="C13" s="2388">
        <v>83622</v>
      </c>
      <c r="D13" s="2389">
        <v>0</v>
      </c>
      <c r="E13" s="2388">
        <v>60999</v>
      </c>
    </row>
    <row r="14" spans="1:5" ht="15" customHeight="1" x14ac:dyDescent="0.2">
      <c r="A14" s="2382" t="s">
        <v>1064</v>
      </c>
      <c r="B14" s="2383" t="s">
        <v>1065</v>
      </c>
      <c r="C14" s="2384">
        <f>SUM(C13)</f>
        <v>83622</v>
      </c>
      <c r="D14" s="2385">
        <v>0</v>
      </c>
      <c r="E14" s="2384">
        <f>SUM(E13)</f>
        <v>60999</v>
      </c>
    </row>
    <row r="15" spans="1:5" ht="15" customHeight="1" x14ac:dyDescent="0.2">
      <c r="A15" s="2382" t="s">
        <v>1066</v>
      </c>
      <c r="B15" s="2383" t="s">
        <v>1067</v>
      </c>
      <c r="C15" s="2384">
        <f>SUM(C12+C14)</f>
        <v>206262</v>
      </c>
      <c r="D15" s="2385">
        <v>0</v>
      </c>
      <c r="E15" s="2384">
        <f>SUM(E12+E14)</f>
        <v>179609</v>
      </c>
    </row>
    <row r="16" spans="1:5" ht="15" customHeight="1" x14ac:dyDescent="0.2">
      <c r="A16" s="2386" t="s">
        <v>1068</v>
      </c>
      <c r="B16" s="2387" t="s">
        <v>1069</v>
      </c>
      <c r="C16" s="2388">
        <v>1262099</v>
      </c>
      <c r="D16" s="2389">
        <v>0</v>
      </c>
      <c r="E16" s="2388">
        <v>550740</v>
      </c>
    </row>
    <row r="17" spans="1:5" ht="15" customHeight="1" x14ac:dyDescent="0.2">
      <c r="A17" s="2386" t="s">
        <v>1070</v>
      </c>
      <c r="B17" s="2387" t="s">
        <v>1071</v>
      </c>
      <c r="C17" s="2388">
        <v>1032138</v>
      </c>
      <c r="D17" s="2389">
        <v>0</v>
      </c>
      <c r="E17" s="2388">
        <v>454089</v>
      </c>
    </row>
    <row r="18" spans="1:5" ht="15" customHeight="1" x14ac:dyDescent="0.2">
      <c r="A18" s="2386" t="s">
        <v>1072</v>
      </c>
      <c r="B18" s="2387" t="s">
        <v>1073</v>
      </c>
      <c r="C18" s="2388">
        <v>229957</v>
      </c>
      <c r="D18" s="2389">
        <v>0</v>
      </c>
      <c r="E18" s="2388">
        <v>96647</v>
      </c>
    </row>
    <row r="19" spans="1:5" ht="15" customHeight="1" x14ac:dyDescent="0.2">
      <c r="A19" s="2386" t="s">
        <v>1074</v>
      </c>
      <c r="B19" s="2387" t="s">
        <v>1075</v>
      </c>
      <c r="C19" s="2388">
        <v>4</v>
      </c>
      <c r="D19" s="2389">
        <v>0</v>
      </c>
      <c r="E19" s="2388">
        <v>4</v>
      </c>
    </row>
    <row r="20" spans="1:5" ht="15" customHeight="1" x14ac:dyDescent="0.2">
      <c r="A20" s="2382" t="s">
        <v>1076</v>
      </c>
      <c r="B20" s="2383" t="s">
        <v>1077</v>
      </c>
      <c r="C20" s="2384">
        <f>SUM(C16)</f>
        <v>1262099</v>
      </c>
      <c r="D20" s="2385">
        <v>0</v>
      </c>
      <c r="E20" s="2384">
        <f>SUM(E16)</f>
        <v>550740</v>
      </c>
    </row>
    <row r="21" spans="1:5" ht="15" customHeight="1" x14ac:dyDescent="0.2">
      <c r="A21" s="2304">
        <v>113</v>
      </c>
      <c r="B21" s="2305" t="s">
        <v>1078</v>
      </c>
      <c r="C21" s="2308">
        <v>0</v>
      </c>
      <c r="D21" s="2309"/>
      <c r="E21" s="2308">
        <v>0</v>
      </c>
    </row>
    <row r="22" spans="1:5" ht="15" customHeight="1" x14ac:dyDescent="0.2">
      <c r="A22" s="2304">
        <v>114</v>
      </c>
      <c r="B22" s="2387" t="s">
        <v>1079</v>
      </c>
      <c r="C22" s="2308">
        <v>0</v>
      </c>
      <c r="D22" s="2309"/>
      <c r="E22" s="2308">
        <v>0</v>
      </c>
    </row>
    <row r="23" spans="1:5" ht="15" customHeight="1" x14ac:dyDescent="0.2">
      <c r="A23" s="2304">
        <v>117</v>
      </c>
      <c r="B23" s="2387" t="s">
        <v>1080</v>
      </c>
      <c r="C23" s="2308">
        <v>0</v>
      </c>
      <c r="D23" s="2309"/>
      <c r="E23" s="2308">
        <v>0</v>
      </c>
    </row>
    <row r="24" spans="1:5" ht="15" customHeight="1" x14ac:dyDescent="0.2">
      <c r="A24" s="2382">
        <v>142</v>
      </c>
      <c r="B24" s="2305" t="s">
        <v>1081</v>
      </c>
      <c r="C24" s="2384">
        <f>C21</f>
        <v>0</v>
      </c>
      <c r="D24" s="2385"/>
      <c r="E24" s="2384">
        <f>E21</f>
        <v>0</v>
      </c>
    </row>
    <row r="25" spans="1:5" ht="15" customHeight="1" x14ac:dyDescent="0.2">
      <c r="A25" s="2386" t="s">
        <v>1082</v>
      </c>
      <c r="B25" s="2387" t="s">
        <v>1083</v>
      </c>
      <c r="C25" s="2388">
        <v>0</v>
      </c>
      <c r="D25" s="2389">
        <v>0</v>
      </c>
      <c r="E25" s="2388">
        <v>2290357</v>
      </c>
    </row>
    <row r="26" spans="1:5" ht="15" customHeight="1" x14ac:dyDescent="0.2">
      <c r="A26" s="2386" t="s">
        <v>1084</v>
      </c>
      <c r="B26" s="2387" t="s">
        <v>1085</v>
      </c>
      <c r="C26" s="2388">
        <v>0</v>
      </c>
      <c r="D26" s="2389">
        <v>0</v>
      </c>
      <c r="E26" s="2388">
        <v>2290357</v>
      </c>
    </row>
    <row r="27" spans="1:5" ht="15" customHeight="1" x14ac:dyDescent="0.2">
      <c r="A27" s="2382" t="s">
        <v>1086</v>
      </c>
      <c r="B27" s="2383" t="s">
        <v>1087</v>
      </c>
      <c r="C27" s="2384">
        <f>SUM(C25)</f>
        <v>0</v>
      </c>
      <c r="D27" s="2385">
        <v>0</v>
      </c>
      <c r="E27" s="2384">
        <f>SUM(E25)</f>
        <v>2290357</v>
      </c>
    </row>
    <row r="28" spans="1:5" ht="15" customHeight="1" x14ac:dyDescent="0.2">
      <c r="A28" s="2382" t="s">
        <v>1088</v>
      </c>
      <c r="B28" s="2383" t="s">
        <v>1089</v>
      </c>
      <c r="C28" s="2384">
        <f>SUM(C20+C27)+C24</f>
        <v>1262099</v>
      </c>
      <c r="D28" s="2385">
        <v>0</v>
      </c>
      <c r="E28" s="2384">
        <f>SUM(E20+E27)+E24</f>
        <v>2841097</v>
      </c>
    </row>
    <row r="29" spans="1:5" ht="15" customHeight="1" x14ac:dyDescent="0.2">
      <c r="A29" s="2386" t="s">
        <v>1090</v>
      </c>
      <c r="B29" s="2387" t="s">
        <v>1091</v>
      </c>
      <c r="C29" s="2388">
        <v>636447</v>
      </c>
      <c r="D29" s="2389">
        <v>0</v>
      </c>
      <c r="E29" s="2388">
        <v>973078</v>
      </c>
    </row>
    <row r="30" spans="1:5" ht="15" customHeight="1" x14ac:dyDescent="0.2">
      <c r="A30" s="2386" t="s">
        <v>1092</v>
      </c>
      <c r="B30" s="2387" t="s">
        <v>1093</v>
      </c>
      <c r="C30" s="2388">
        <v>0</v>
      </c>
      <c r="D30" s="2389">
        <v>0</v>
      </c>
      <c r="E30" s="2388">
        <v>0</v>
      </c>
    </row>
    <row r="31" spans="1:5" ht="15" customHeight="1" x14ac:dyDescent="0.2">
      <c r="A31" s="2382" t="s">
        <v>1094</v>
      </c>
      <c r="B31" s="2383" t="s">
        <v>1095</v>
      </c>
      <c r="C31" s="2384">
        <f>SUM(C29:C30)</f>
        <v>636447</v>
      </c>
      <c r="D31" s="2385">
        <v>0</v>
      </c>
      <c r="E31" s="2384">
        <f>SUM(E29:E30)</f>
        <v>973078</v>
      </c>
    </row>
    <row r="32" spans="1:5" ht="15" customHeight="1" x14ac:dyDescent="0.2">
      <c r="A32" s="2386" t="s">
        <v>1096</v>
      </c>
      <c r="B32" s="2387" t="s">
        <v>1097</v>
      </c>
      <c r="C32" s="2388">
        <v>-550681</v>
      </c>
      <c r="D32" s="2389">
        <v>0</v>
      </c>
      <c r="E32" s="2388">
        <v>-901917</v>
      </c>
    </row>
    <row r="33" spans="1:5" ht="15" customHeight="1" x14ac:dyDescent="0.2">
      <c r="A33" s="2382" t="s">
        <v>1098</v>
      </c>
      <c r="B33" s="2383" t="s">
        <v>1099</v>
      </c>
      <c r="C33" s="2384">
        <f>SUM(C32)</f>
        <v>-550681</v>
      </c>
      <c r="D33" s="2385">
        <v>0</v>
      </c>
      <c r="E33" s="2384">
        <f>SUM(E32)</f>
        <v>-901917</v>
      </c>
    </row>
    <row r="34" spans="1:5" ht="15" customHeight="1" x14ac:dyDescent="0.2">
      <c r="A34" s="2382" t="s">
        <v>1100</v>
      </c>
      <c r="B34" s="2383" t="s">
        <v>1101</v>
      </c>
      <c r="C34" s="2384">
        <f>SUM(C31+C33)</f>
        <v>85766</v>
      </c>
      <c r="D34" s="2385">
        <v>0</v>
      </c>
      <c r="E34" s="2384">
        <f>SUM(E31+E33)</f>
        <v>71161</v>
      </c>
    </row>
    <row r="35" spans="1:5" ht="15" customHeight="1" x14ac:dyDescent="0.2">
      <c r="A35" s="2386" t="s">
        <v>1102</v>
      </c>
      <c r="B35" s="2387" t="s">
        <v>1103</v>
      </c>
      <c r="C35" s="2388">
        <v>0</v>
      </c>
      <c r="D35" s="2389">
        <v>0</v>
      </c>
      <c r="E35" s="2388">
        <v>0</v>
      </c>
    </row>
    <row r="36" spans="1:5" ht="15" customHeight="1" x14ac:dyDescent="0.2">
      <c r="A36" s="2386" t="s">
        <v>1104</v>
      </c>
      <c r="B36" s="2387" t="s">
        <v>1105</v>
      </c>
      <c r="C36" s="2388">
        <v>0</v>
      </c>
      <c r="D36" s="2389">
        <v>0</v>
      </c>
      <c r="E36" s="2388">
        <v>0</v>
      </c>
    </row>
    <row r="37" spans="1:5" ht="15" customHeight="1" x14ac:dyDescent="0.2">
      <c r="A37" s="2382" t="s">
        <v>1106</v>
      </c>
      <c r="B37" s="2383" t="s">
        <v>1107</v>
      </c>
      <c r="C37" s="2384">
        <f>SUM(C35:C36)</f>
        <v>0</v>
      </c>
      <c r="D37" s="2385">
        <v>0</v>
      </c>
      <c r="E37" s="2384">
        <f>SUM(E35:E36)</f>
        <v>0</v>
      </c>
    </row>
    <row r="38" spans="1:5" ht="15" customHeight="1" x14ac:dyDescent="0.2">
      <c r="A38" s="2382" t="s">
        <v>1108</v>
      </c>
      <c r="B38" s="2383" t="s">
        <v>1109</v>
      </c>
      <c r="C38" s="2384">
        <f>SUM(C10+C15+C28+C34+C37)</f>
        <v>2340240</v>
      </c>
      <c r="D38" s="2385">
        <v>0</v>
      </c>
      <c r="E38" s="2384">
        <f>SUM(E10+E15+E28+E34+E37)</f>
        <v>4507682</v>
      </c>
    </row>
    <row r="39" spans="1:5" ht="15" customHeight="1" x14ac:dyDescent="0.2">
      <c r="A39" s="2386" t="s">
        <v>1110</v>
      </c>
      <c r="B39" s="2387" t="s">
        <v>1111</v>
      </c>
      <c r="C39" s="2388">
        <v>273278</v>
      </c>
      <c r="D39" s="2389">
        <v>0</v>
      </c>
      <c r="E39" s="2388">
        <v>273278</v>
      </c>
    </row>
    <row r="40" spans="1:5" ht="15" customHeight="1" x14ac:dyDescent="0.2">
      <c r="A40" s="2386" t="s">
        <v>1112</v>
      </c>
      <c r="B40" s="2387" t="s">
        <v>1113</v>
      </c>
      <c r="C40" s="2388">
        <v>-6426797</v>
      </c>
      <c r="D40" s="2389">
        <v>0</v>
      </c>
      <c r="E40" s="2388">
        <v>-6789905</v>
      </c>
    </row>
    <row r="41" spans="1:5" ht="15" customHeight="1" x14ac:dyDescent="0.2">
      <c r="A41" s="2386" t="s">
        <v>1114</v>
      </c>
      <c r="B41" s="2387" t="s">
        <v>1115</v>
      </c>
      <c r="C41" s="2388">
        <v>-363108</v>
      </c>
      <c r="D41" s="2389">
        <v>0</v>
      </c>
      <c r="E41" s="2388">
        <v>-1146849</v>
      </c>
    </row>
    <row r="42" spans="1:5" ht="15" customHeight="1" x14ac:dyDescent="0.2">
      <c r="A42" s="2382" t="s">
        <v>1116</v>
      </c>
      <c r="B42" s="2383" t="s">
        <v>1117</v>
      </c>
      <c r="C42" s="2384">
        <f>SUM(C39:C41)</f>
        <v>-6516627</v>
      </c>
      <c r="D42" s="2385">
        <v>0</v>
      </c>
      <c r="E42" s="2384">
        <f>SUM(E39:E41)</f>
        <v>-7663476</v>
      </c>
    </row>
    <row r="43" spans="1:5" ht="15" customHeight="1" x14ac:dyDescent="0.2">
      <c r="A43" s="2386" t="s">
        <v>1118</v>
      </c>
      <c r="B43" s="2387" t="s">
        <v>1119</v>
      </c>
      <c r="C43" s="2388">
        <v>0</v>
      </c>
      <c r="D43" s="2389">
        <v>0</v>
      </c>
      <c r="E43" s="2388">
        <v>0</v>
      </c>
    </row>
    <row r="44" spans="1:5" ht="15" customHeight="1" x14ac:dyDescent="0.2">
      <c r="A44" s="2386" t="s">
        <v>1120</v>
      </c>
      <c r="B44" s="2387" t="s">
        <v>1121</v>
      </c>
      <c r="C44" s="2388">
        <v>6915</v>
      </c>
      <c r="D44" s="2389">
        <v>0</v>
      </c>
      <c r="E44" s="2388">
        <v>4998</v>
      </c>
    </row>
    <row r="45" spans="1:5" ht="15" customHeight="1" x14ac:dyDescent="0.2">
      <c r="A45" s="2382" t="s">
        <v>1122</v>
      </c>
      <c r="B45" s="2383" t="s">
        <v>1123</v>
      </c>
      <c r="C45" s="2384">
        <f>SUM(C43:C44)</f>
        <v>6915</v>
      </c>
      <c r="D45" s="2385">
        <v>0</v>
      </c>
      <c r="E45" s="2384">
        <f>SUM(E43:E44)</f>
        <v>4998</v>
      </c>
    </row>
    <row r="46" spans="1:5" ht="15" customHeight="1" x14ac:dyDescent="0.2">
      <c r="A46" s="2386" t="s">
        <v>1124</v>
      </c>
      <c r="B46" s="2387" t="s">
        <v>1125</v>
      </c>
      <c r="C46" s="2388">
        <v>3670</v>
      </c>
      <c r="D46" s="2389">
        <v>0</v>
      </c>
      <c r="E46" s="2388">
        <v>3788</v>
      </c>
    </row>
    <row r="47" spans="1:5" ht="15" customHeight="1" x14ac:dyDescent="0.2">
      <c r="A47" s="2386" t="s">
        <v>1126</v>
      </c>
      <c r="B47" s="2387" t="s">
        <v>1127</v>
      </c>
      <c r="C47" s="2388">
        <v>1073121</v>
      </c>
      <c r="D47" s="2389">
        <v>0</v>
      </c>
      <c r="E47" s="2388">
        <v>1063072</v>
      </c>
    </row>
    <row r="48" spans="1:5" ht="15" customHeight="1" x14ac:dyDescent="0.2">
      <c r="A48" s="2386">
        <v>217</v>
      </c>
      <c r="B48" s="2305" t="s">
        <v>1128</v>
      </c>
      <c r="C48" s="2388">
        <v>8377</v>
      </c>
      <c r="D48" s="2389">
        <v>0</v>
      </c>
      <c r="E48" s="2388">
        <v>0</v>
      </c>
    </row>
    <row r="49" spans="1:5" ht="15" customHeight="1" x14ac:dyDescent="0.2">
      <c r="A49" s="2382" t="s">
        <v>1129</v>
      </c>
      <c r="B49" s="2383" t="s">
        <v>1130</v>
      </c>
      <c r="C49" s="2384">
        <f>SUM(C46:C48)</f>
        <v>1085168</v>
      </c>
      <c r="D49" s="2385">
        <v>0</v>
      </c>
      <c r="E49" s="2384">
        <f>SUM(E46:E48)</f>
        <v>1066860</v>
      </c>
    </row>
    <row r="50" spans="1:5" ht="15" customHeight="1" x14ac:dyDescent="0.2">
      <c r="A50" s="2386" t="s">
        <v>1131</v>
      </c>
      <c r="B50" s="2387" t="s">
        <v>1132</v>
      </c>
      <c r="C50" s="2388">
        <v>60303</v>
      </c>
      <c r="D50" s="2389">
        <v>0</v>
      </c>
      <c r="E50" s="2388">
        <v>22076</v>
      </c>
    </row>
    <row r="51" spans="1:5" ht="15" customHeight="1" x14ac:dyDescent="0.2">
      <c r="A51" s="2386" t="s">
        <v>1133</v>
      </c>
      <c r="B51" s="2387" t="s">
        <v>1134</v>
      </c>
      <c r="C51" s="2388">
        <v>17170</v>
      </c>
      <c r="D51" s="2389">
        <v>0</v>
      </c>
      <c r="E51" s="2388">
        <v>0</v>
      </c>
    </row>
    <row r="52" spans="1:5" ht="15" customHeight="1" x14ac:dyDescent="0.2">
      <c r="A52" s="2382" t="s">
        <v>1135</v>
      </c>
      <c r="B52" s="2383" t="s">
        <v>1136</v>
      </c>
      <c r="C52" s="2384">
        <f>SUM(C50:C51)</f>
        <v>77473</v>
      </c>
      <c r="D52" s="2385">
        <v>0</v>
      </c>
      <c r="E52" s="2384">
        <f>SUM(E50:E51)</f>
        <v>22076</v>
      </c>
    </row>
    <row r="53" spans="1:5" ht="15" customHeight="1" x14ac:dyDescent="0.2">
      <c r="A53" s="2382" t="s">
        <v>1137</v>
      </c>
      <c r="B53" s="2383" t="s">
        <v>1138</v>
      </c>
      <c r="C53" s="2384">
        <f>SUM(C45+C49+C52)</f>
        <v>1169556</v>
      </c>
      <c r="D53" s="2385">
        <v>0</v>
      </c>
      <c r="E53" s="2384">
        <f>SUM(E45+E49+E52)</f>
        <v>1093934</v>
      </c>
    </row>
    <row r="54" spans="1:5" ht="15" customHeight="1" x14ac:dyDescent="0.2">
      <c r="A54" s="2386" t="s">
        <v>1139</v>
      </c>
      <c r="B54" s="2387" t="s">
        <v>1140</v>
      </c>
      <c r="C54" s="2388">
        <v>7631250</v>
      </c>
      <c r="D54" s="2389">
        <v>0</v>
      </c>
      <c r="E54" s="2388">
        <v>11077224</v>
      </c>
    </row>
    <row r="55" spans="1:5" ht="15" customHeight="1" x14ac:dyDescent="0.2">
      <c r="A55" s="2382" t="s">
        <v>1141</v>
      </c>
      <c r="B55" s="2383" t="s">
        <v>1142</v>
      </c>
      <c r="C55" s="2384">
        <v>7687311</v>
      </c>
      <c r="D55" s="2385">
        <v>0</v>
      </c>
      <c r="E55" s="2384">
        <f>E54</f>
        <v>11077224</v>
      </c>
    </row>
    <row r="56" spans="1:5" ht="15" customHeight="1" thickBot="1" x14ac:dyDescent="0.25">
      <c r="A56" s="2390" t="s">
        <v>1143</v>
      </c>
      <c r="B56" s="2391" t="s">
        <v>1144</v>
      </c>
      <c r="C56" s="2392">
        <f>SUM(C42+C53+C55)</f>
        <v>2340240</v>
      </c>
      <c r="D56" s="2393">
        <v>0</v>
      </c>
      <c r="E56" s="2392">
        <f>SUM(E42+E53+E55)</f>
        <v>4507682</v>
      </c>
    </row>
    <row r="57" spans="1:5" ht="15" customHeight="1" x14ac:dyDescent="0.2">
      <c r="A57" s="2279"/>
      <c r="B57" s="2279"/>
      <c r="C57" s="2279"/>
      <c r="D57" s="2279"/>
      <c r="E57" s="2279"/>
    </row>
    <row r="58" spans="1:5" ht="15" customHeight="1" thickBot="1" x14ac:dyDescent="0.25">
      <c r="A58" s="2279"/>
      <c r="B58" s="2279"/>
      <c r="C58" s="2279"/>
      <c r="D58" s="2279"/>
      <c r="E58" s="2279"/>
    </row>
    <row r="59" spans="1:5" ht="15" customHeight="1" x14ac:dyDescent="0.2">
      <c r="A59" s="2867" t="s">
        <v>1344</v>
      </c>
      <c r="B59" s="2868"/>
      <c r="C59" s="2868"/>
      <c r="D59" s="2868"/>
      <c r="E59" s="2869"/>
    </row>
    <row r="60" spans="1:5" ht="15" customHeight="1" x14ac:dyDescent="0.2">
      <c r="A60" s="2394" t="s">
        <v>657</v>
      </c>
      <c r="B60" s="2395" t="s">
        <v>658</v>
      </c>
      <c r="C60" s="2395" t="s">
        <v>659</v>
      </c>
      <c r="D60" s="2395" t="s">
        <v>660</v>
      </c>
      <c r="E60" s="2396" t="s">
        <v>661</v>
      </c>
    </row>
    <row r="61" spans="1:5" ht="15" customHeight="1" thickBot="1" x14ac:dyDescent="0.25">
      <c r="A61" s="2397">
        <v>1</v>
      </c>
      <c r="B61" s="2398">
        <v>2</v>
      </c>
      <c r="C61" s="2398">
        <v>3</v>
      </c>
      <c r="D61" s="2398">
        <v>4</v>
      </c>
      <c r="E61" s="2399">
        <v>5</v>
      </c>
    </row>
    <row r="62" spans="1:5" ht="15" customHeight="1" x14ac:dyDescent="0.2">
      <c r="A62" s="2400" t="s">
        <v>755</v>
      </c>
      <c r="B62" s="2401" t="s">
        <v>1055</v>
      </c>
      <c r="C62" s="2402">
        <v>949542</v>
      </c>
      <c r="D62" s="2403">
        <v>0</v>
      </c>
      <c r="E62" s="2402">
        <v>1978255</v>
      </c>
    </row>
    <row r="63" spans="1:5" ht="15" customHeight="1" x14ac:dyDescent="0.2">
      <c r="A63" s="2310" t="s">
        <v>714</v>
      </c>
      <c r="B63" s="2311" t="s">
        <v>1056</v>
      </c>
      <c r="C63" s="2312">
        <f>SUM(C62)</f>
        <v>949542</v>
      </c>
      <c r="D63" s="2313">
        <v>0</v>
      </c>
      <c r="E63" s="2312">
        <f>SUM(E62)</f>
        <v>1978255</v>
      </c>
    </row>
    <row r="64" spans="1:5" ht="15" customHeight="1" x14ac:dyDescent="0.2">
      <c r="A64" s="2310" t="s">
        <v>698</v>
      </c>
      <c r="B64" s="2311" t="s">
        <v>1057</v>
      </c>
      <c r="C64" s="2312">
        <f>SUM(C63)</f>
        <v>949542</v>
      </c>
      <c r="D64" s="2313">
        <v>0</v>
      </c>
      <c r="E64" s="2312">
        <f>SUM(E63)</f>
        <v>1978255</v>
      </c>
    </row>
    <row r="65" spans="1:5" ht="15" customHeight="1" x14ac:dyDescent="0.2">
      <c r="A65" s="2304" t="s">
        <v>1062</v>
      </c>
      <c r="B65" s="2305" t="s">
        <v>1063</v>
      </c>
      <c r="C65" s="2308">
        <v>448591</v>
      </c>
      <c r="D65" s="2309">
        <v>0</v>
      </c>
      <c r="E65" s="2308">
        <v>77036</v>
      </c>
    </row>
    <row r="66" spans="1:5" ht="15" customHeight="1" x14ac:dyDescent="0.2">
      <c r="A66" s="2310" t="s">
        <v>1064</v>
      </c>
      <c r="B66" s="2311" t="s">
        <v>1065</v>
      </c>
      <c r="C66" s="2312">
        <f>SUM(C65)</f>
        <v>448591</v>
      </c>
      <c r="D66" s="2313">
        <v>0</v>
      </c>
      <c r="E66" s="2312">
        <f>SUM(E65)</f>
        <v>77036</v>
      </c>
    </row>
    <row r="67" spans="1:5" ht="15" customHeight="1" x14ac:dyDescent="0.2">
      <c r="A67" s="2310" t="s">
        <v>1066</v>
      </c>
      <c r="B67" s="2311" t="s">
        <v>1067</v>
      </c>
      <c r="C67" s="2312">
        <f>SUM(C66)</f>
        <v>448591</v>
      </c>
      <c r="D67" s="2313">
        <v>0</v>
      </c>
      <c r="E67" s="2312">
        <f>SUM(E66)</f>
        <v>77036</v>
      </c>
    </row>
    <row r="68" spans="1:5" ht="15" customHeight="1" x14ac:dyDescent="0.2">
      <c r="A68" s="2304" t="s">
        <v>1068</v>
      </c>
      <c r="B68" s="2305" t="s">
        <v>1069</v>
      </c>
      <c r="C68" s="2308">
        <v>11800</v>
      </c>
      <c r="D68" s="2309">
        <v>0</v>
      </c>
      <c r="E68" s="2308">
        <v>11800</v>
      </c>
    </row>
    <row r="69" spans="1:5" ht="15" customHeight="1" x14ac:dyDescent="0.2">
      <c r="A69" s="2304" t="s">
        <v>1070</v>
      </c>
      <c r="B69" s="2305" t="s">
        <v>1071</v>
      </c>
      <c r="C69" s="2308">
        <v>61800</v>
      </c>
      <c r="D69" s="2309">
        <v>0</v>
      </c>
      <c r="E69" s="2308">
        <v>11800</v>
      </c>
    </row>
    <row r="70" spans="1:5" ht="15" customHeight="1" x14ac:dyDescent="0.2">
      <c r="A70" s="2310" t="s">
        <v>1076</v>
      </c>
      <c r="B70" s="2311" t="s">
        <v>1077</v>
      </c>
      <c r="C70" s="2312">
        <f>SUM(C68)</f>
        <v>11800</v>
      </c>
      <c r="D70" s="2313">
        <v>0</v>
      </c>
      <c r="E70" s="2312">
        <f>SUM(E68)</f>
        <v>11800</v>
      </c>
    </row>
    <row r="71" spans="1:5" s="2540" customFormat="1" ht="15" customHeight="1" x14ac:dyDescent="0.2">
      <c r="A71" s="2310">
        <v>143</v>
      </c>
      <c r="B71" s="2311" t="s">
        <v>1345</v>
      </c>
      <c r="C71" s="2312">
        <v>0</v>
      </c>
      <c r="D71" s="2313">
        <v>0</v>
      </c>
      <c r="E71" s="2312">
        <f>SUM(E72:E73)</f>
        <v>991345</v>
      </c>
    </row>
    <row r="72" spans="1:5" s="2540" customFormat="1" ht="15" customHeight="1" x14ac:dyDescent="0.2">
      <c r="A72" s="2310">
        <v>148</v>
      </c>
      <c r="B72" s="2311" t="s">
        <v>1346</v>
      </c>
      <c r="C72" s="2308">
        <v>0</v>
      </c>
      <c r="D72" s="2309">
        <v>0</v>
      </c>
      <c r="E72" s="2308">
        <v>988592</v>
      </c>
    </row>
    <row r="73" spans="1:5" s="2540" customFormat="1" ht="15" customHeight="1" x14ac:dyDescent="0.2">
      <c r="A73" s="2310">
        <v>149</v>
      </c>
      <c r="B73" s="2311" t="s">
        <v>1347</v>
      </c>
      <c r="C73" s="2308">
        <v>0</v>
      </c>
      <c r="D73" s="2309">
        <v>0</v>
      </c>
      <c r="E73" s="2308">
        <v>2753</v>
      </c>
    </row>
    <row r="74" spans="1:5" ht="15" customHeight="1" x14ac:dyDescent="0.2">
      <c r="A74" s="2310" t="s">
        <v>1088</v>
      </c>
      <c r="B74" s="2311" t="s">
        <v>1089</v>
      </c>
      <c r="C74" s="2312">
        <f>SUM(C70)</f>
        <v>11800</v>
      </c>
      <c r="D74" s="2313">
        <v>0</v>
      </c>
      <c r="E74" s="2312">
        <f>SUM(E70)+E71</f>
        <v>1003145</v>
      </c>
    </row>
    <row r="75" spans="1:5" ht="15" customHeight="1" x14ac:dyDescent="0.2">
      <c r="A75" s="2304" t="s">
        <v>1090</v>
      </c>
      <c r="B75" s="2305" t="s">
        <v>1091</v>
      </c>
      <c r="C75" s="2308">
        <v>3544</v>
      </c>
      <c r="D75" s="2309">
        <v>0</v>
      </c>
      <c r="E75" s="2308">
        <v>17806</v>
      </c>
    </row>
    <row r="76" spans="1:5" ht="15" customHeight="1" x14ac:dyDescent="0.2">
      <c r="A76" s="2304" t="s">
        <v>1092</v>
      </c>
      <c r="B76" s="2305" t="s">
        <v>1093</v>
      </c>
      <c r="C76" s="2308">
        <v>0</v>
      </c>
      <c r="D76" s="2309">
        <v>0</v>
      </c>
      <c r="E76" s="2308">
        <v>0</v>
      </c>
    </row>
    <row r="77" spans="1:5" ht="15" customHeight="1" x14ac:dyDescent="0.2">
      <c r="A77" s="2310" t="s">
        <v>1094</v>
      </c>
      <c r="B77" s="2311" t="s">
        <v>1095</v>
      </c>
      <c r="C77" s="2312">
        <f>SUM(C75:C76)</f>
        <v>3544</v>
      </c>
      <c r="D77" s="2313">
        <v>0</v>
      </c>
      <c r="E77" s="2312">
        <f>SUM(E75:E76)</f>
        <v>17806</v>
      </c>
    </row>
    <row r="78" spans="1:5" ht="15" customHeight="1" x14ac:dyDescent="0.2">
      <c r="A78" s="2304" t="s">
        <v>1145</v>
      </c>
      <c r="B78" s="2305" t="s">
        <v>1146</v>
      </c>
      <c r="C78" s="2308">
        <v>0</v>
      </c>
      <c r="D78" s="2309">
        <v>0</v>
      </c>
      <c r="E78" s="2308">
        <v>0</v>
      </c>
    </row>
    <row r="79" spans="1:5" ht="15" customHeight="1" x14ac:dyDescent="0.2">
      <c r="A79" s="2304" t="s">
        <v>1096</v>
      </c>
      <c r="B79" s="2305" t="s">
        <v>1097</v>
      </c>
      <c r="C79" s="2308">
        <v>-9426</v>
      </c>
      <c r="D79" s="2309">
        <v>0</v>
      </c>
      <c r="E79" s="2308">
        <v>-288464</v>
      </c>
    </row>
    <row r="80" spans="1:5" ht="15" customHeight="1" x14ac:dyDescent="0.2">
      <c r="A80" s="2310" t="s">
        <v>1098</v>
      </c>
      <c r="B80" s="2311" t="s">
        <v>1099</v>
      </c>
      <c r="C80" s="2312">
        <f>SUM(C78:C79)</f>
        <v>-9426</v>
      </c>
      <c r="D80" s="2313">
        <v>0</v>
      </c>
      <c r="E80" s="2312">
        <f>SUM(E78:E79)</f>
        <v>-288464</v>
      </c>
    </row>
    <row r="81" spans="1:5" ht="15" customHeight="1" x14ac:dyDescent="0.2">
      <c r="A81" s="2310" t="s">
        <v>1100</v>
      </c>
      <c r="B81" s="2311" t="s">
        <v>1101</v>
      </c>
      <c r="C81" s="2312">
        <f>SUM(C77+C80)</f>
        <v>-5882</v>
      </c>
      <c r="D81" s="2313">
        <v>0</v>
      </c>
      <c r="E81" s="2312">
        <f>SUM(E77+E80)</f>
        <v>-270658</v>
      </c>
    </row>
    <row r="82" spans="1:5" ht="15" customHeight="1" x14ac:dyDescent="0.2">
      <c r="A82" s="2304" t="s">
        <v>1102</v>
      </c>
      <c r="B82" s="2305" t="s">
        <v>1103</v>
      </c>
      <c r="C82" s="2308">
        <v>0</v>
      </c>
      <c r="D82" s="2309">
        <v>0</v>
      </c>
      <c r="E82" s="2308">
        <v>0</v>
      </c>
    </row>
    <row r="83" spans="1:5" ht="15" customHeight="1" x14ac:dyDescent="0.2">
      <c r="A83" s="2304" t="s">
        <v>1104</v>
      </c>
      <c r="B83" s="2305" t="s">
        <v>1105</v>
      </c>
      <c r="C83" s="2308">
        <v>160330</v>
      </c>
      <c r="D83" s="2309">
        <v>0</v>
      </c>
      <c r="E83" s="2308">
        <v>147924</v>
      </c>
    </row>
    <row r="84" spans="1:5" ht="15" customHeight="1" x14ac:dyDescent="0.2">
      <c r="A84" s="2310" t="s">
        <v>1106</v>
      </c>
      <c r="B84" s="2311" t="s">
        <v>1107</v>
      </c>
      <c r="C84" s="2312">
        <f>SUM(C82:C83)</f>
        <v>160330</v>
      </c>
      <c r="D84" s="2313">
        <v>0</v>
      </c>
      <c r="E84" s="2312">
        <f>SUM(E82:E83)</f>
        <v>147924</v>
      </c>
    </row>
    <row r="85" spans="1:5" ht="15" customHeight="1" x14ac:dyDescent="0.2">
      <c r="A85" s="2310" t="s">
        <v>1108</v>
      </c>
      <c r="B85" s="2311" t="s">
        <v>1109</v>
      </c>
      <c r="C85" s="2312">
        <f>SUM(C64+C67+C74+C81+C84)</f>
        <v>1564381</v>
      </c>
      <c r="D85" s="2313">
        <v>0</v>
      </c>
      <c r="E85" s="2312">
        <f>SUM(E64+E67+E74+E81+E84)</f>
        <v>2935702</v>
      </c>
    </row>
    <row r="86" spans="1:5" ht="15" customHeight="1" x14ac:dyDescent="0.2">
      <c r="A86" s="2304" t="s">
        <v>1110</v>
      </c>
      <c r="B86" s="2305" t="s">
        <v>1111</v>
      </c>
      <c r="C86" s="2308">
        <v>185000</v>
      </c>
      <c r="D86" s="2309">
        <v>0</v>
      </c>
      <c r="E86" s="2308">
        <v>185000</v>
      </c>
    </row>
    <row r="87" spans="1:5" ht="15" customHeight="1" x14ac:dyDescent="0.2">
      <c r="A87" s="2304" t="s">
        <v>1112</v>
      </c>
      <c r="B87" s="2305" t="s">
        <v>1113</v>
      </c>
      <c r="C87" s="2308">
        <v>-2024401</v>
      </c>
      <c r="D87" s="2309">
        <v>0</v>
      </c>
      <c r="E87" s="2308">
        <v>-1773443</v>
      </c>
    </row>
    <row r="88" spans="1:5" ht="15" customHeight="1" x14ac:dyDescent="0.2">
      <c r="A88" s="2304" t="s">
        <v>1114</v>
      </c>
      <c r="B88" s="2305" t="s">
        <v>1115</v>
      </c>
      <c r="C88" s="2308">
        <v>250958</v>
      </c>
      <c r="D88" s="2309">
        <v>0</v>
      </c>
      <c r="E88" s="2308">
        <v>-307075</v>
      </c>
    </row>
    <row r="89" spans="1:5" ht="15" customHeight="1" x14ac:dyDescent="0.2">
      <c r="A89" s="2310" t="s">
        <v>1116</v>
      </c>
      <c r="B89" s="2311" t="s">
        <v>1117</v>
      </c>
      <c r="C89" s="2312">
        <f>SUM(C86:C88)</f>
        <v>-1588443</v>
      </c>
      <c r="D89" s="2313">
        <v>0</v>
      </c>
      <c r="E89" s="2312">
        <f>SUM(E86:E88)</f>
        <v>-1895518</v>
      </c>
    </row>
    <row r="90" spans="1:5" ht="15" customHeight="1" x14ac:dyDescent="0.2">
      <c r="A90" s="2304" t="s">
        <v>1118</v>
      </c>
      <c r="B90" s="2305" t="s">
        <v>1119</v>
      </c>
      <c r="C90" s="2308">
        <v>26164</v>
      </c>
      <c r="D90" s="2309">
        <v>0</v>
      </c>
      <c r="E90" s="2308">
        <v>0</v>
      </c>
    </row>
    <row r="91" spans="1:5" ht="15" customHeight="1" x14ac:dyDescent="0.2">
      <c r="A91" s="2304" t="s">
        <v>1120</v>
      </c>
      <c r="B91" s="2305" t="s">
        <v>1121</v>
      </c>
      <c r="C91" s="2308">
        <v>26454</v>
      </c>
      <c r="D91" s="2309">
        <v>0</v>
      </c>
      <c r="E91" s="2308">
        <v>0</v>
      </c>
    </row>
    <row r="92" spans="1:5" ht="15" customHeight="1" x14ac:dyDescent="0.2">
      <c r="A92" s="2310" t="s">
        <v>1122</v>
      </c>
      <c r="B92" s="2311" t="s">
        <v>1123</v>
      </c>
      <c r="C92" s="2312">
        <f>SUM(C90:C91)</f>
        <v>52618</v>
      </c>
      <c r="D92" s="2313">
        <v>0</v>
      </c>
      <c r="E92" s="2312">
        <f>SUM(E90:E91)</f>
        <v>0</v>
      </c>
    </row>
    <row r="93" spans="1:5" ht="15" customHeight="1" x14ac:dyDescent="0.2">
      <c r="A93" s="2304" t="s">
        <v>1124</v>
      </c>
      <c r="B93" s="2305" t="s">
        <v>1125</v>
      </c>
      <c r="C93" s="2308">
        <v>2549</v>
      </c>
      <c r="D93" s="2309">
        <v>0</v>
      </c>
      <c r="E93" s="2308">
        <v>2532</v>
      </c>
    </row>
    <row r="94" spans="1:5" ht="15" customHeight="1" x14ac:dyDescent="0.2">
      <c r="A94" s="2304" t="s">
        <v>1126</v>
      </c>
      <c r="B94" s="2305" t="s">
        <v>1127</v>
      </c>
      <c r="C94" s="2308">
        <v>353469</v>
      </c>
      <c r="D94" s="2309">
        <v>0</v>
      </c>
      <c r="E94" s="2308">
        <v>312647</v>
      </c>
    </row>
    <row r="95" spans="1:5" ht="15" customHeight="1" x14ac:dyDescent="0.2">
      <c r="A95" s="2304" t="s">
        <v>1147</v>
      </c>
      <c r="B95" s="2305" t="s">
        <v>1128</v>
      </c>
      <c r="C95" s="2308">
        <v>0</v>
      </c>
      <c r="D95" s="2309">
        <v>0</v>
      </c>
      <c r="E95" s="2308">
        <v>0</v>
      </c>
    </row>
    <row r="96" spans="1:5" ht="15" customHeight="1" x14ac:dyDescent="0.2">
      <c r="A96" s="2310" t="s">
        <v>1129</v>
      </c>
      <c r="B96" s="2311" t="s">
        <v>1130</v>
      </c>
      <c r="C96" s="2312">
        <f>SUM(C93:C95)</f>
        <v>356018</v>
      </c>
      <c r="D96" s="2313">
        <v>0</v>
      </c>
      <c r="E96" s="2312">
        <f>SUM(E93:E95)</f>
        <v>315179</v>
      </c>
    </row>
    <row r="97" spans="1:5" ht="15" customHeight="1" x14ac:dyDescent="0.2">
      <c r="A97" s="2304" t="s">
        <v>1131</v>
      </c>
      <c r="B97" s="2305" t="s">
        <v>1132</v>
      </c>
      <c r="C97" s="2308">
        <v>0</v>
      </c>
      <c r="D97" s="2309">
        <v>0</v>
      </c>
      <c r="E97" s="2308">
        <v>0</v>
      </c>
    </row>
    <row r="98" spans="1:5" ht="15" customHeight="1" x14ac:dyDescent="0.2">
      <c r="A98" s="2310" t="s">
        <v>1135</v>
      </c>
      <c r="B98" s="2311" t="s">
        <v>1136</v>
      </c>
      <c r="C98" s="2312">
        <v>0</v>
      </c>
      <c r="D98" s="2313">
        <v>0</v>
      </c>
      <c r="E98" s="2312">
        <v>0</v>
      </c>
    </row>
    <row r="99" spans="1:5" ht="15" customHeight="1" x14ac:dyDescent="0.2">
      <c r="A99" s="2310" t="s">
        <v>1137</v>
      </c>
      <c r="B99" s="2311" t="s">
        <v>1138</v>
      </c>
      <c r="C99" s="2312">
        <f>SUM(C92+C96+C98)</f>
        <v>408636</v>
      </c>
      <c r="D99" s="2313">
        <v>0</v>
      </c>
      <c r="E99" s="2312">
        <f>SUM(E92+E96+E98)</f>
        <v>315179</v>
      </c>
    </row>
    <row r="100" spans="1:5" ht="15" customHeight="1" x14ac:dyDescent="0.2">
      <c r="A100" s="2304" t="s">
        <v>1139</v>
      </c>
      <c r="B100" s="2305" t="s">
        <v>1140</v>
      </c>
      <c r="C100" s="2308">
        <v>2744188</v>
      </c>
      <c r="D100" s="2309">
        <v>0</v>
      </c>
      <c r="E100" s="2308">
        <v>4516041</v>
      </c>
    </row>
    <row r="101" spans="1:5" ht="15" customHeight="1" x14ac:dyDescent="0.2">
      <c r="A101" s="2310" t="s">
        <v>1141</v>
      </c>
      <c r="B101" s="2311" t="s">
        <v>1142</v>
      </c>
      <c r="C101" s="2312">
        <f>SUM(C100)</f>
        <v>2744188</v>
      </c>
      <c r="D101" s="2313">
        <v>0</v>
      </c>
      <c r="E101" s="2312">
        <f>SUM(E100)</f>
        <v>4516041</v>
      </c>
    </row>
    <row r="102" spans="1:5" ht="15" customHeight="1" thickBot="1" x14ac:dyDescent="0.25">
      <c r="A102" s="2314" t="s">
        <v>1143</v>
      </c>
      <c r="B102" s="2315" t="s">
        <v>1144</v>
      </c>
      <c r="C102" s="2316">
        <f>SUM(C89+C99+C101)</f>
        <v>1564381</v>
      </c>
      <c r="D102" s="2317">
        <v>0</v>
      </c>
      <c r="E102" s="2316">
        <f>SUM(E89+E99+E101)</f>
        <v>2935702</v>
      </c>
    </row>
    <row r="103" spans="1:5" ht="15" customHeight="1" x14ac:dyDescent="0.2">
      <c r="A103" s="2279"/>
      <c r="B103" s="2279"/>
      <c r="C103" s="2279"/>
      <c r="D103" s="2279"/>
      <c r="E103" s="2279"/>
    </row>
    <row r="104" spans="1:5" ht="15" customHeight="1" thickBot="1" x14ac:dyDescent="0.25">
      <c r="A104" s="2279"/>
      <c r="B104" s="2279"/>
      <c r="C104" s="2279"/>
      <c r="D104" s="2279"/>
      <c r="E104" s="2279"/>
    </row>
    <row r="105" spans="1:5" ht="15" customHeight="1" x14ac:dyDescent="0.2">
      <c r="A105" s="2867" t="s">
        <v>1380</v>
      </c>
      <c r="B105" s="2868"/>
      <c r="C105" s="2868"/>
      <c r="D105" s="2868"/>
      <c r="E105" s="2869"/>
    </row>
    <row r="106" spans="1:5" ht="15" customHeight="1" x14ac:dyDescent="0.2">
      <c r="A106" s="2394" t="s">
        <v>657</v>
      </c>
      <c r="B106" s="2395" t="s">
        <v>658</v>
      </c>
      <c r="C106" s="2395" t="s">
        <v>659</v>
      </c>
      <c r="D106" s="2395" t="s">
        <v>660</v>
      </c>
      <c r="E106" s="2396" t="s">
        <v>661</v>
      </c>
    </row>
    <row r="107" spans="1:5" ht="15" customHeight="1" thickBot="1" x14ac:dyDescent="0.25">
      <c r="A107" s="2397">
        <v>1</v>
      </c>
      <c r="B107" s="2398">
        <v>2</v>
      </c>
      <c r="C107" s="2398">
        <v>3</v>
      </c>
      <c r="D107" s="2398">
        <v>4</v>
      </c>
      <c r="E107" s="2399">
        <v>5</v>
      </c>
    </row>
    <row r="108" spans="1:5" s="2426" customFormat="1" ht="15" customHeight="1" x14ac:dyDescent="0.2">
      <c r="A108" s="2559" t="s">
        <v>763</v>
      </c>
      <c r="B108" s="2554" t="s">
        <v>1381</v>
      </c>
      <c r="C108" s="2560">
        <v>0</v>
      </c>
      <c r="D108" s="2561">
        <v>0</v>
      </c>
      <c r="E108" s="2562">
        <v>1754829</v>
      </c>
    </row>
    <row r="109" spans="1:5" ht="15" customHeight="1" x14ac:dyDescent="0.2">
      <c r="A109" s="2555" t="s">
        <v>755</v>
      </c>
      <c r="B109" s="2556" t="s">
        <v>1055</v>
      </c>
      <c r="C109" s="2557">
        <v>1992443</v>
      </c>
      <c r="D109" s="2558">
        <v>0</v>
      </c>
      <c r="E109" s="2557">
        <v>1523083</v>
      </c>
    </row>
    <row r="110" spans="1:5" ht="15" customHeight="1" x14ac:dyDescent="0.2">
      <c r="A110" s="2310" t="s">
        <v>714</v>
      </c>
      <c r="B110" s="2311" t="s">
        <v>1056</v>
      </c>
      <c r="C110" s="2312">
        <f>SUM(C109)</f>
        <v>1992443</v>
      </c>
      <c r="D110" s="2313">
        <v>0</v>
      </c>
      <c r="E110" s="2312">
        <f>SUM(E108:E109)</f>
        <v>3277912</v>
      </c>
    </row>
    <row r="111" spans="1:5" ht="15" customHeight="1" x14ac:dyDescent="0.2">
      <c r="A111" s="2310" t="s">
        <v>698</v>
      </c>
      <c r="B111" s="2311" t="s">
        <v>1057</v>
      </c>
      <c r="C111" s="2312">
        <f>SUM(C110)</f>
        <v>1992443</v>
      </c>
      <c r="D111" s="2313">
        <v>0</v>
      </c>
      <c r="E111" s="2312">
        <f>SUM(E110)</f>
        <v>3277912</v>
      </c>
    </row>
    <row r="112" spans="1:5" ht="15" customHeight="1" x14ac:dyDescent="0.2">
      <c r="A112" s="2304" t="s">
        <v>1062</v>
      </c>
      <c r="B112" s="2305" t="s">
        <v>1063</v>
      </c>
      <c r="C112" s="2308">
        <v>245012</v>
      </c>
      <c r="D112" s="2309">
        <v>0</v>
      </c>
      <c r="E112" s="2308">
        <v>181233</v>
      </c>
    </row>
    <row r="113" spans="1:5" ht="15" customHeight="1" x14ac:dyDescent="0.2">
      <c r="A113" s="2310" t="s">
        <v>1064</v>
      </c>
      <c r="B113" s="2311" t="s">
        <v>1065</v>
      </c>
      <c r="C113" s="2312">
        <f>SUM(C112)</f>
        <v>245012</v>
      </c>
      <c r="D113" s="2313">
        <v>0</v>
      </c>
      <c r="E113" s="2312">
        <f>SUM(E112)</f>
        <v>181233</v>
      </c>
    </row>
    <row r="114" spans="1:5" ht="15" customHeight="1" x14ac:dyDescent="0.2">
      <c r="A114" s="2310" t="s">
        <v>1066</v>
      </c>
      <c r="B114" s="2311" t="s">
        <v>1067</v>
      </c>
      <c r="C114" s="2312">
        <f>SUM(C113)</f>
        <v>245012</v>
      </c>
      <c r="D114" s="2313">
        <v>0</v>
      </c>
      <c r="E114" s="2312">
        <f>SUM(E113)</f>
        <v>181233</v>
      </c>
    </row>
    <row r="115" spans="1:5" ht="15" customHeight="1" x14ac:dyDescent="0.2">
      <c r="A115" s="2304" t="s">
        <v>1068</v>
      </c>
      <c r="B115" s="2305" t="s">
        <v>1069</v>
      </c>
      <c r="C115" s="2308">
        <v>0</v>
      </c>
      <c r="D115" s="2309">
        <v>0</v>
      </c>
      <c r="E115" s="2308">
        <v>0</v>
      </c>
    </row>
    <row r="116" spans="1:5" ht="15" customHeight="1" x14ac:dyDescent="0.2">
      <c r="A116" s="2304" t="s">
        <v>1148</v>
      </c>
      <c r="B116" s="2305" t="s">
        <v>1149</v>
      </c>
      <c r="C116" s="2308">
        <v>0</v>
      </c>
      <c r="D116" s="2309">
        <v>0</v>
      </c>
      <c r="E116" s="2308">
        <v>0</v>
      </c>
    </row>
    <row r="117" spans="1:5" ht="15" customHeight="1" x14ac:dyDescent="0.2">
      <c r="A117" s="2310" t="s">
        <v>1076</v>
      </c>
      <c r="B117" s="2311" t="s">
        <v>1077</v>
      </c>
      <c r="C117" s="2312">
        <v>0</v>
      </c>
      <c r="D117" s="2313">
        <v>0</v>
      </c>
      <c r="E117" s="2312">
        <v>0</v>
      </c>
    </row>
    <row r="118" spans="1:5" ht="15" customHeight="1" x14ac:dyDescent="0.2">
      <c r="A118" s="2304" t="s">
        <v>1082</v>
      </c>
      <c r="B118" s="2305" t="s">
        <v>1083</v>
      </c>
      <c r="C118" s="2308">
        <v>0</v>
      </c>
      <c r="D118" s="2309">
        <v>0</v>
      </c>
      <c r="E118" s="2308">
        <v>30720</v>
      </c>
    </row>
    <row r="119" spans="1:5" ht="15" customHeight="1" x14ac:dyDescent="0.2">
      <c r="A119" s="2304" t="s">
        <v>1084</v>
      </c>
      <c r="B119" s="2305" t="s">
        <v>1085</v>
      </c>
      <c r="C119" s="2308">
        <v>0</v>
      </c>
      <c r="D119" s="2309">
        <v>0</v>
      </c>
      <c r="E119" s="2308">
        <v>0</v>
      </c>
    </row>
    <row r="120" spans="1:5" ht="15" customHeight="1" x14ac:dyDescent="0.2">
      <c r="A120" s="2304">
        <v>149</v>
      </c>
      <c r="B120" s="2305" t="s">
        <v>1150</v>
      </c>
      <c r="C120" s="2308">
        <v>0</v>
      </c>
      <c r="D120" s="2309">
        <v>0</v>
      </c>
      <c r="E120" s="2308">
        <v>0</v>
      </c>
    </row>
    <row r="121" spans="1:5" ht="15" customHeight="1" x14ac:dyDescent="0.2">
      <c r="A121" s="2310" t="s">
        <v>1086</v>
      </c>
      <c r="B121" s="2311" t="s">
        <v>1087</v>
      </c>
      <c r="C121" s="2312">
        <f>SUM(C118)</f>
        <v>0</v>
      </c>
      <c r="D121" s="2313">
        <v>0</v>
      </c>
      <c r="E121" s="2312">
        <f>SUM(E118)</f>
        <v>30720</v>
      </c>
    </row>
    <row r="122" spans="1:5" ht="15" customHeight="1" x14ac:dyDescent="0.2">
      <c r="A122" s="2310" t="s">
        <v>1088</v>
      </c>
      <c r="B122" s="2311" t="s">
        <v>1089</v>
      </c>
      <c r="C122" s="2312">
        <f>SUM(C121)</f>
        <v>0</v>
      </c>
      <c r="D122" s="2313">
        <v>0</v>
      </c>
      <c r="E122" s="2312">
        <f>SUM(E121)</f>
        <v>30720</v>
      </c>
    </row>
    <row r="123" spans="1:5" ht="15" customHeight="1" x14ac:dyDescent="0.2">
      <c r="A123" s="2304" t="s">
        <v>1090</v>
      </c>
      <c r="B123" s="2305" t="s">
        <v>1091</v>
      </c>
      <c r="C123" s="2308">
        <v>1155826</v>
      </c>
      <c r="D123" s="2309">
        <v>0</v>
      </c>
      <c r="E123" s="2308">
        <v>1291318</v>
      </c>
    </row>
    <row r="124" spans="1:5" ht="15" customHeight="1" x14ac:dyDescent="0.2">
      <c r="A124" s="2304" t="s">
        <v>1092</v>
      </c>
      <c r="B124" s="2305" t="s">
        <v>1093</v>
      </c>
      <c r="C124" s="2308">
        <v>0</v>
      </c>
      <c r="D124" s="2309">
        <v>0</v>
      </c>
      <c r="E124" s="2308">
        <v>0</v>
      </c>
    </row>
    <row r="125" spans="1:5" ht="15" customHeight="1" x14ac:dyDescent="0.2">
      <c r="A125" s="2310" t="s">
        <v>1094</v>
      </c>
      <c r="B125" s="2311" t="s">
        <v>1095</v>
      </c>
      <c r="C125" s="2312">
        <f>SUM(C123:C124)</f>
        <v>1155826</v>
      </c>
      <c r="D125" s="2313">
        <v>0</v>
      </c>
      <c r="E125" s="2312">
        <f>SUM(E123:E124)</f>
        <v>1291318</v>
      </c>
    </row>
    <row r="126" spans="1:5" ht="15" customHeight="1" x14ac:dyDescent="0.2">
      <c r="A126" s="2304" t="s">
        <v>1096</v>
      </c>
      <c r="B126" s="2305" t="s">
        <v>1097</v>
      </c>
      <c r="C126" s="2308">
        <v>-812046</v>
      </c>
      <c r="D126" s="2309">
        <v>0</v>
      </c>
      <c r="E126" s="2308">
        <v>-1333356</v>
      </c>
    </row>
    <row r="127" spans="1:5" ht="15" customHeight="1" x14ac:dyDescent="0.2">
      <c r="A127" s="2310" t="s">
        <v>1098</v>
      </c>
      <c r="B127" s="2311" t="s">
        <v>1099</v>
      </c>
      <c r="C127" s="2312">
        <f>SUM(C126)</f>
        <v>-812046</v>
      </c>
      <c r="D127" s="2313">
        <v>0</v>
      </c>
      <c r="E127" s="2312">
        <f>SUM(E126)</f>
        <v>-1333356</v>
      </c>
    </row>
    <row r="128" spans="1:5" ht="15" customHeight="1" x14ac:dyDescent="0.2">
      <c r="A128" s="2310" t="s">
        <v>1100</v>
      </c>
      <c r="B128" s="2311" t="s">
        <v>1101</v>
      </c>
      <c r="C128" s="2312">
        <f>SUM(C125+C127)</f>
        <v>343780</v>
      </c>
      <c r="D128" s="2313">
        <v>0</v>
      </c>
      <c r="E128" s="2312">
        <f>SUM(E125+E127)</f>
        <v>-42038</v>
      </c>
    </row>
    <row r="129" spans="1:5" ht="15" customHeight="1" x14ac:dyDescent="0.2">
      <c r="A129" s="2304" t="s">
        <v>1102</v>
      </c>
      <c r="B129" s="2305" t="s">
        <v>1103</v>
      </c>
      <c r="C129" s="2308">
        <v>0</v>
      </c>
      <c r="D129" s="2309">
        <v>0</v>
      </c>
      <c r="E129" s="2308">
        <v>0</v>
      </c>
    </row>
    <row r="130" spans="1:5" ht="15" customHeight="1" x14ac:dyDescent="0.2">
      <c r="A130" s="2304" t="s">
        <v>1104</v>
      </c>
      <c r="B130" s="2305" t="s">
        <v>1105</v>
      </c>
      <c r="C130" s="2308">
        <v>0</v>
      </c>
      <c r="D130" s="2309">
        <v>0</v>
      </c>
      <c r="E130" s="2308">
        <v>0</v>
      </c>
    </row>
    <row r="131" spans="1:5" ht="15" customHeight="1" x14ac:dyDescent="0.2">
      <c r="A131" s="2310" t="s">
        <v>1106</v>
      </c>
      <c r="B131" s="2311" t="s">
        <v>1107</v>
      </c>
      <c r="C131" s="2312">
        <f>SUM(C129:C130)</f>
        <v>0</v>
      </c>
      <c r="D131" s="2313">
        <v>0</v>
      </c>
      <c r="E131" s="2312">
        <f>SUM(E129:E130)</f>
        <v>0</v>
      </c>
    </row>
    <row r="132" spans="1:5" ht="15" customHeight="1" x14ac:dyDescent="0.2">
      <c r="A132" s="2310" t="s">
        <v>1108</v>
      </c>
      <c r="B132" s="2311" t="s">
        <v>1109</v>
      </c>
      <c r="C132" s="2312">
        <f>SUM(C111+C114+C122+C128+C131)</f>
        <v>2581235</v>
      </c>
      <c r="D132" s="2313">
        <v>0</v>
      </c>
      <c r="E132" s="2312">
        <f>SUM(E111+E114+E122+E128+E131)</f>
        <v>3447827</v>
      </c>
    </row>
    <row r="133" spans="1:5" ht="15" customHeight="1" x14ac:dyDescent="0.2">
      <c r="A133" s="2304" t="s">
        <v>1110</v>
      </c>
      <c r="B133" s="2305" t="s">
        <v>1111</v>
      </c>
      <c r="C133" s="2308">
        <v>646702</v>
      </c>
      <c r="D133" s="2309">
        <v>0</v>
      </c>
      <c r="E133" s="2308">
        <v>646702</v>
      </c>
    </row>
    <row r="134" spans="1:5" ht="15" customHeight="1" x14ac:dyDescent="0.2">
      <c r="A134" s="2304" t="s">
        <v>1112</v>
      </c>
      <c r="B134" s="2305" t="s">
        <v>1113</v>
      </c>
      <c r="C134" s="2308">
        <v>-10232094</v>
      </c>
      <c r="D134" s="2309">
        <v>0</v>
      </c>
      <c r="E134" s="2308">
        <v>-11636979</v>
      </c>
    </row>
    <row r="135" spans="1:5" ht="15" customHeight="1" x14ac:dyDescent="0.2">
      <c r="A135" s="2304" t="s">
        <v>1114</v>
      </c>
      <c r="B135" s="2305" t="s">
        <v>1115</v>
      </c>
      <c r="C135" s="2308">
        <v>-1404885</v>
      </c>
      <c r="D135" s="2309">
        <v>0</v>
      </c>
      <c r="E135" s="2308">
        <v>3395135</v>
      </c>
    </row>
    <row r="136" spans="1:5" ht="15" customHeight="1" x14ac:dyDescent="0.2">
      <c r="A136" s="2310" t="s">
        <v>1116</v>
      </c>
      <c r="B136" s="2311" t="s">
        <v>1117</v>
      </c>
      <c r="C136" s="2312">
        <f>SUM(C133:C135)</f>
        <v>-10990277</v>
      </c>
      <c r="D136" s="2313">
        <v>0</v>
      </c>
      <c r="E136" s="2312">
        <f>SUM(E133:E135)</f>
        <v>-7595142</v>
      </c>
    </row>
    <row r="137" spans="1:5" ht="15" customHeight="1" x14ac:dyDescent="0.2">
      <c r="A137" s="2304" t="s">
        <v>1118</v>
      </c>
      <c r="B137" s="2305" t="s">
        <v>1119</v>
      </c>
      <c r="C137" s="2308">
        <v>0</v>
      </c>
      <c r="D137" s="2309">
        <v>0</v>
      </c>
      <c r="E137" s="2308">
        <v>0</v>
      </c>
    </row>
    <row r="138" spans="1:5" ht="15" customHeight="1" x14ac:dyDescent="0.2">
      <c r="A138" s="2304" t="s">
        <v>1120</v>
      </c>
      <c r="B138" s="2305" t="s">
        <v>1121</v>
      </c>
      <c r="C138" s="2308">
        <v>358715</v>
      </c>
      <c r="D138" s="2309">
        <v>0</v>
      </c>
      <c r="E138" s="2308">
        <v>17580</v>
      </c>
    </row>
    <row r="139" spans="1:5" ht="15" customHeight="1" x14ac:dyDescent="0.2">
      <c r="A139" s="2310" t="s">
        <v>1122</v>
      </c>
      <c r="B139" s="2311" t="s">
        <v>1123</v>
      </c>
      <c r="C139" s="2312">
        <f>SUM(C137:C138)</f>
        <v>358715</v>
      </c>
      <c r="D139" s="2313">
        <v>0</v>
      </c>
      <c r="E139" s="2312">
        <f>SUM(E137:E138)</f>
        <v>17580</v>
      </c>
    </row>
    <row r="140" spans="1:5" ht="15" customHeight="1" x14ac:dyDescent="0.2">
      <c r="A140" s="2304" t="s">
        <v>1124</v>
      </c>
      <c r="B140" s="2305" t="s">
        <v>1125</v>
      </c>
      <c r="C140" s="2308">
        <v>1745</v>
      </c>
      <c r="D140" s="2309">
        <v>0</v>
      </c>
      <c r="E140" s="2308">
        <v>0</v>
      </c>
    </row>
    <row r="141" spans="1:5" ht="15" customHeight="1" x14ac:dyDescent="0.2">
      <c r="A141" s="2304" t="s">
        <v>1126</v>
      </c>
      <c r="B141" s="2305" t="s">
        <v>1127</v>
      </c>
      <c r="C141" s="2308">
        <v>2756011</v>
      </c>
      <c r="D141" s="2309">
        <v>0</v>
      </c>
      <c r="E141" s="2308">
        <v>1601578</v>
      </c>
    </row>
    <row r="142" spans="1:5" ht="15" customHeight="1" x14ac:dyDescent="0.2">
      <c r="A142" s="2304" t="s">
        <v>1147</v>
      </c>
      <c r="B142" s="2305" t="s">
        <v>1128</v>
      </c>
      <c r="C142" s="2308">
        <v>0</v>
      </c>
      <c r="D142" s="2309">
        <v>0</v>
      </c>
      <c r="E142" s="2308">
        <v>0</v>
      </c>
    </row>
    <row r="143" spans="1:5" ht="15" customHeight="1" x14ac:dyDescent="0.2">
      <c r="A143" s="2310" t="s">
        <v>1129</v>
      </c>
      <c r="B143" s="2311" t="s">
        <v>1130</v>
      </c>
      <c r="C143" s="2312">
        <f>SUM(C140:C142)</f>
        <v>2757756</v>
      </c>
      <c r="D143" s="2313">
        <v>0</v>
      </c>
      <c r="E143" s="2312">
        <f>SUM(E140:E142)</f>
        <v>1601578</v>
      </c>
    </row>
    <row r="144" spans="1:5" ht="15" customHeight="1" x14ac:dyDescent="0.2">
      <c r="A144" s="2304" t="s">
        <v>1133</v>
      </c>
      <c r="B144" s="2305" t="s">
        <v>1134</v>
      </c>
      <c r="C144" s="2308">
        <v>0</v>
      </c>
      <c r="D144" s="2309">
        <v>0</v>
      </c>
      <c r="E144" s="2308">
        <v>0</v>
      </c>
    </row>
    <row r="145" spans="1:5" ht="15" customHeight="1" x14ac:dyDescent="0.2">
      <c r="A145" s="2310" t="s">
        <v>1135</v>
      </c>
      <c r="B145" s="2311" t="s">
        <v>1136</v>
      </c>
      <c r="C145" s="2312">
        <f>SUM(C144)</f>
        <v>0</v>
      </c>
      <c r="D145" s="2313">
        <v>0</v>
      </c>
      <c r="E145" s="2312">
        <f>SUM(E144)</f>
        <v>0</v>
      </c>
    </row>
    <row r="146" spans="1:5" ht="15" customHeight="1" x14ac:dyDescent="0.2">
      <c r="A146" s="2310" t="s">
        <v>1137</v>
      </c>
      <c r="B146" s="2311" t="s">
        <v>1138</v>
      </c>
      <c r="C146" s="2312">
        <f>SUM(C139+C143+C145)</f>
        <v>3116471</v>
      </c>
      <c r="D146" s="2313">
        <v>0</v>
      </c>
      <c r="E146" s="2312">
        <f>SUM(E139+E143+E145)</f>
        <v>1619158</v>
      </c>
    </row>
    <row r="147" spans="1:5" ht="15" customHeight="1" x14ac:dyDescent="0.2">
      <c r="A147" s="2304" t="s">
        <v>1139</v>
      </c>
      <c r="B147" s="2305" t="s">
        <v>1140</v>
      </c>
      <c r="C147" s="2308">
        <v>10455041</v>
      </c>
      <c r="D147" s="2309">
        <v>0</v>
      </c>
      <c r="E147" s="2308">
        <v>9423811</v>
      </c>
    </row>
    <row r="148" spans="1:5" ht="15" customHeight="1" x14ac:dyDescent="0.2">
      <c r="A148" s="2310" t="s">
        <v>1141</v>
      </c>
      <c r="B148" s="2311" t="s">
        <v>1142</v>
      </c>
      <c r="C148" s="2312">
        <f>SUM(C147)</f>
        <v>10455041</v>
      </c>
      <c r="D148" s="2313">
        <v>0</v>
      </c>
      <c r="E148" s="2312">
        <f>SUM(E147)</f>
        <v>9423811</v>
      </c>
    </row>
    <row r="149" spans="1:5" ht="15" customHeight="1" thickBot="1" x14ac:dyDescent="0.25">
      <c r="A149" s="2314" t="s">
        <v>1143</v>
      </c>
      <c r="B149" s="2315" t="s">
        <v>1144</v>
      </c>
      <c r="C149" s="2316">
        <f>SUM(C136+C146+C148)</f>
        <v>2581235</v>
      </c>
      <c r="D149" s="2317">
        <v>0</v>
      </c>
      <c r="E149" s="2316">
        <f>SUM(E136+E146+E148)</f>
        <v>3447827</v>
      </c>
    </row>
    <row r="150" spans="1:5" ht="15" customHeight="1" x14ac:dyDescent="0.2">
      <c r="A150" s="2279"/>
      <c r="B150" s="2279"/>
      <c r="C150" s="2279"/>
      <c r="D150" s="2279"/>
      <c r="E150" s="2279"/>
    </row>
    <row r="151" spans="1:5" ht="15" customHeight="1" thickBot="1" x14ac:dyDescent="0.25">
      <c r="A151" s="2279"/>
      <c r="B151" s="2279"/>
      <c r="C151" s="2279"/>
      <c r="D151" s="2279"/>
      <c r="E151" s="2279"/>
    </row>
    <row r="152" spans="1:5" ht="49.5" customHeight="1" x14ac:dyDescent="0.2">
      <c r="A152" s="2867" t="s">
        <v>1311</v>
      </c>
      <c r="B152" s="2868"/>
      <c r="C152" s="2868"/>
      <c r="D152" s="2868"/>
      <c r="E152" s="2869"/>
    </row>
    <row r="153" spans="1:5" ht="15" customHeight="1" x14ac:dyDescent="0.2">
      <c r="A153" s="2394" t="s">
        <v>657</v>
      </c>
      <c r="B153" s="2395" t="s">
        <v>658</v>
      </c>
      <c r="C153" s="2395" t="s">
        <v>659</v>
      </c>
      <c r="D153" s="2395" t="s">
        <v>660</v>
      </c>
      <c r="E153" s="2396" t="s">
        <v>661</v>
      </c>
    </row>
    <row r="154" spans="1:5" ht="15" customHeight="1" thickBot="1" x14ac:dyDescent="0.25">
      <c r="A154" s="2397">
        <v>1</v>
      </c>
      <c r="B154" s="2398">
        <v>2</v>
      </c>
      <c r="C154" s="2398">
        <v>3</v>
      </c>
      <c r="D154" s="2398">
        <v>4</v>
      </c>
      <c r="E154" s="2399">
        <v>5</v>
      </c>
    </row>
    <row r="155" spans="1:5" ht="15" customHeight="1" x14ac:dyDescent="0.2">
      <c r="A155" s="2400" t="s">
        <v>755</v>
      </c>
      <c r="B155" s="2401" t="s">
        <v>1055</v>
      </c>
      <c r="C155" s="2402">
        <v>293065</v>
      </c>
      <c r="D155" s="2403">
        <v>0</v>
      </c>
      <c r="E155" s="2402">
        <v>5064886</v>
      </c>
    </row>
    <row r="156" spans="1:5" ht="15" customHeight="1" x14ac:dyDescent="0.2">
      <c r="A156" s="2310" t="s">
        <v>714</v>
      </c>
      <c r="B156" s="2311" t="s">
        <v>1056</v>
      </c>
      <c r="C156" s="2312">
        <v>293065</v>
      </c>
      <c r="D156" s="2313">
        <v>0</v>
      </c>
      <c r="E156" s="2312">
        <f>SUM(E155)</f>
        <v>5064886</v>
      </c>
    </row>
    <row r="157" spans="1:5" ht="15" customHeight="1" x14ac:dyDescent="0.2">
      <c r="A157" s="2310" t="s">
        <v>698</v>
      </c>
      <c r="B157" s="2311" t="s">
        <v>1057</v>
      </c>
      <c r="C157" s="2312">
        <v>293065</v>
      </c>
      <c r="D157" s="2313">
        <v>0</v>
      </c>
      <c r="E157" s="2312">
        <f>SUM(E156)</f>
        <v>5064886</v>
      </c>
    </row>
    <row r="158" spans="1:5" ht="15" customHeight="1" x14ac:dyDescent="0.2">
      <c r="A158" s="2304" t="s">
        <v>1058</v>
      </c>
      <c r="B158" s="2305" t="s">
        <v>1059</v>
      </c>
      <c r="C158" s="2308">
        <v>16140</v>
      </c>
      <c r="D158" s="2309">
        <v>0</v>
      </c>
      <c r="E158" s="2308">
        <v>113365</v>
      </c>
    </row>
    <row r="159" spans="1:5" ht="15" customHeight="1" x14ac:dyDescent="0.2">
      <c r="A159" s="2310" t="s">
        <v>1060</v>
      </c>
      <c r="B159" s="2311" t="s">
        <v>1061</v>
      </c>
      <c r="C159" s="2312">
        <v>16140</v>
      </c>
      <c r="D159" s="2313">
        <v>0</v>
      </c>
      <c r="E159" s="2312">
        <f>SUM(E158)</f>
        <v>113365</v>
      </c>
    </row>
    <row r="160" spans="1:5" ht="15" customHeight="1" x14ac:dyDescent="0.2">
      <c r="A160" s="2304" t="s">
        <v>1062</v>
      </c>
      <c r="B160" s="2305" t="s">
        <v>1063</v>
      </c>
      <c r="C160" s="2308">
        <v>103050</v>
      </c>
      <c r="D160" s="2309">
        <v>0</v>
      </c>
      <c r="E160" s="2308">
        <v>101417</v>
      </c>
    </row>
    <row r="161" spans="1:5" ht="15" customHeight="1" x14ac:dyDescent="0.2">
      <c r="A161" s="2310" t="s">
        <v>1064</v>
      </c>
      <c r="B161" s="2311" t="s">
        <v>1065</v>
      </c>
      <c r="C161" s="2312">
        <v>103050</v>
      </c>
      <c r="D161" s="2313">
        <v>0</v>
      </c>
      <c r="E161" s="2312">
        <f>SUM(E160)</f>
        <v>101417</v>
      </c>
    </row>
    <row r="162" spans="1:5" ht="15" customHeight="1" x14ac:dyDescent="0.2">
      <c r="A162" s="2310" t="s">
        <v>1066</v>
      </c>
      <c r="B162" s="2311" t="s">
        <v>1067</v>
      </c>
      <c r="C162" s="2312">
        <v>119190</v>
      </c>
      <c r="D162" s="2313">
        <v>0</v>
      </c>
      <c r="E162" s="2312">
        <f>SUM(E159+E161)</f>
        <v>214782</v>
      </c>
    </row>
    <row r="163" spans="1:5" ht="15" customHeight="1" x14ac:dyDescent="0.2">
      <c r="A163" s="2304" t="s">
        <v>1068</v>
      </c>
      <c r="B163" s="2305" t="s">
        <v>1069</v>
      </c>
      <c r="C163" s="2308">
        <v>39546</v>
      </c>
      <c r="D163" s="2309">
        <v>0</v>
      </c>
      <c r="E163" s="2308">
        <v>23311</v>
      </c>
    </row>
    <row r="164" spans="1:5" ht="15" customHeight="1" x14ac:dyDescent="0.2">
      <c r="A164" s="2304" t="s">
        <v>1072</v>
      </c>
      <c r="B164" s="2305" t="s">
        <v>1073</v>
      </c>
      <c r="C164" s="2308">
        <v>2109</v>
      </c>
      <c r="D164" s="2309">
        <v>0</v>
      </c>
      <c r="E164" s="2308">
        <v>1418</v>
      </c>
    </row>
    <row r="165" spans="1:5" ht="15" customHeight="1" x14ac:dyDescent="0.2">
      <c r="A165" s="2304" t="s">
        <v>1074</v>
      </c>
      <c r="B165" s="2305" t="s">
        <v>1075</v>
      </c>
      <c r="C165" s="2308">
        <v>37437</v>
      </c>
      <c r="D165" s="2309">
        <v>0</v>
      </c>
      <c r="E165" s="2308">
        <v>21893</v>
      </c>
    </row>
    <row r="166" spans="1:5" ht="15" customHeight="1" x14ac:dyDescent="0.2">
      <c r="A166" s="2310" t="s">
        <v>1076</v>
      </c>
      <c r="B166" s="2311" t="s">
        <v>1077</v>
      </c>
      <c r="C166" s="2312">
        <v>39546</v>
      </c>
      <c r="D166" s="2313">
        <v>0</v>
      </c>
      <c r="E166" s="2312">
        <f>SUM(E163)</f>
        <v>23311</v>
      </c>
    </row>
    <row r="167" spans="1:5" ht="15" customHeight="1" x14ac:dyDescent="0.2">
      <c r="A167" s="2304">
        <v>113</v>
      </c>
      <c r="B167" s="2305" t="s">
        <v>1151</v>
      </c>
      <c r="C167" s="2308">
        <v>0</v>
      </c>
      <c r="D167" s="2309">
        <v>0</v>
      </c>
      <c r="E167" s="2308">
        <v>60783</v>
      </c>
    </row>
    <row r="168" spans="1:5" ht="15" customHeight="1" x14ac:dyDescent="0.2">
      <c r="A168" s="2304">
        <v>117</v>
      </c>
      <c r="B168" s="2305" t="s">
        <v>1080</v>
      </c>
      <c r="C168" s="2308">
        <v>0</v>
      </c>
      <c r="D168" s="2309">
        <v>0</v>
      </c>
      <c r="E168" s="2308">
        <v>60783</v>
      </c>
    </row>
    <row r="169" spans="1:5" ht="15" customHeight="1" x14ac:dyDescent="0.2">
      <c r="A169" s="2304">
        <v>122</v>
      </c>
      <c r="B169" s="2305" t="s">
        <v>1152</v>
      </c>
      <c r="C169" s="2308">
        <v>0</v>
      </c>
      <c r="D169" s="2309">
        <v>0</v>
      </c>
      <c r="E169" s="2308">
        <v>0</v>
      </c>
    </row>
    <row r="170" spans="1:5" ht="15" customHeight="1" x14ac:dyDescent="0.2">
      <c r="A170" s="2310">
        <v>142</v>
      </c>
      <c r="B170" s="2311" t="s">
        <v>1153</v>
      </c>
      <c r="C170" s="2312">
        <v>0</v>
      </c>
      <c r="D170" s="2313">
        <v>0</v>
      </c>
      <c r="E170" s="2312">
        <f>SUM(E167)</f>
        <v>60783</v>
      </c>
    </row>
    <row r="171" spans="1:5" ht="15" customHeight="1" x14ac:dyDescent="0.2">
      <c r="A171" s="2304" t="s">
        <v>1082</v>
      </c>
      <c r="B171" s="2305" t="s">
        <v>1083</v>
      </c>
      <c r="C171" s="2308">
        <v>0</v>
      </c>
      <c r="D171" s="2309">
        <v>0</v>
      </c>
      <c r="E171" s="2308">
        <v>0</v>
      </c>
    </row>
    <row r="172" spans="1:5" ht="15" customHeight="1" x14ac:dyDescent="0.2">
      <c r="A172" s="2304" t="s">
        <v>1084</v>
      </c>
      <c r="B172" s="2305" t="s">
        <v>1085</v>
      </c>
      <c r="C172" s="2308">
        <v>0</v>
      </c>
      <c r="D172" s="2309">
        <v>0</v>
      </c>
      <c r="E172" s="2308">
        <v>0</v>
      </c>
    </row>
    <row r="173" spans="1:5" ht="15" customHeight="1" x14ac:dyDescent="0.2">
      <c r="A173" s="2310" t="s">
        <v>1086</v>
      </c>
      <c r="B173" s="2311" t="s">
        <v>1087</v>
      </c>
      <c r="C173" s="2312">
        <v>0</v>
      </c>
      <c r="D173" s="2313">
        <v>0</v>
      </c>
      <c r="E173" s="2312">
        <v>0</v>
      </c>
    </row>
    <row r="174" spans="1:5" ht="15" customHeight="1" x14ac:dyDescent="0.2">
      <c r="A174" s="2310" t="s">
        <v>1088</v>
      </c>
      <c r="B174" s="2311" t="s">
        <v>1089</v>
      </c>
      <c r="C174" s="2312">
        <v>39546</v>
      </c>
      <c r="D174" s="2313">
        <v>0</v>
      </c>
      <c r="E174" s="2312">
        <f>E166+E170</f>
        <v>84094</v>
      </c>
    </row>
    <row r="175" spans="1:5" ht="15" customHeight="1" x14ac:dyDescent="0.2">
      <c r="A175" s="2304" t="s">
        <v>1092</v>
      </c>
      <c r="B175" s="2305" t="s">
        <v>1093</v>
      </c>
      <c r="C175" s="2308">
        <v>67786</v>
      </c>
      <c r="D175" s="2309">
        <v>0</v>
      </c>
      <c r="E175" s="2308"/>
    </row>
    <row r="176" spans="1:5" ht="15" customHeight="1" x14ac:dyDescent="0.2">
      <c r="A176" s="2310" t="s">
        <v>1094</v>
      </c>
      <c r="B176" s="2311" t="s">
        <v>1095</v>
      </c>
      <c r="C176" s="2312">
        <v>67786</v>
      </c>
      <c r="D176" s="2313">
        <v>0</v>
      </c>
      <c r="E176" s="2312">
        <f>E175</f>
        <v>0</v>
      </c>
    </row>
    <row r="177" spans="1:5" ht="15" customHeight="1" x14ac:dyDescent="0.2">
      <c r="A177" s="2304" t="s">
        <v>1096</v>
      </c>
      <c r="B177" s="2305" t="s">
        <v>1097</v>
      </c>
      <c r="C177" s="2308">
        <v>-103492</v>
      </c>
      <c r="D177" s="2309">
        <v>0</v>
      </c>
      <c r="E177" s="2308">
        <v>-47303</v>
      </c>
    </row>
    <row r="178" spans="1:5" ht="15" customHeight="1" x14ac:dyDescent="0.2">
      <c r="A178" s="2310" t="s">
        <v>1098</v>
      </c>
      <c r="B178" s="2311" t="s">
        <v>1099</v>
      </c>
      <c r="C178" s="2312">
        <v>-103492</v>
      </c>
      <c r="D178" s="2313">
        <v>0</v>
      </c>
      <c r="E178" s="2312">
        <f>SUM(E177)</f>
        <v>-47303</v>
      </c>
    </row>
    <row r="179" spans="1:5" ht="15" customHeight="1" x14ac:dyDescent="0.2">
      <c r="A179" s="2310" t="s">
        <v>1100</v>
      </c>
      <c r="B179" s="2311" t="s">
        <v>1101</v>
      </c>
      <c r="C179" s="2312">
        <v>-35706</v>
      </c>
      <c r="D179" s="2313">
        <v>0</v>
      </c>
      <c r="E179" s="2312">
        <f>SUM(E176+E178)</f>
        <v>-47303</v>
      </c>
    </row>
    <row r="180" spans="1:5" ht="15" customHeight="1" x14ac:dyDescent="0.2">
      <c r="A180" s="2304">
        <v>173</v>
      </c>
      <c r="B180" s="2305" t="s">
        <v>1105</v>
      </c>
      <c r="C180" s="2308">
        <v>64562</v>
      </c>
      <c r="D180" s="2309">
        <v>0</v>
      </c>
      <c r="E180" s="2308">
        <v>105114</v>
      </c>
    </row>
    <row r="181" spans="1:5" ht="15" customHeight="1" x14ac:dyDescent="0.2">
      <c r="A181" s="2310" t="s">
        <v>1106</v>
      </c>
      <c r="B181" s="2311" t="s">
        <v>1107</v>
      </c>
      <c r="C181" s="2312">
        <v>64562</v>
      </c>
      <c r="D181" s="2313">
        <v>0</v>
      </c>
      <c r="E181" s="2312">
        <f>SUM(E180)</f>
        <v>105114</v>
      </c>
    </row>
    <row r="182" spans="1:5" ht="15" customHeight="1" x14ac:dyDescent="0.2">
      <c r="A182" s="2310" t="s">
        <v>1108</v>
      </c>
      <c r="B182" s="2311" t="s">
        <v>1109</v>
      </c>
      <c r="C182" s="2312">
        <v>480657</v>
      </c>
      <c r="D182" s="2313">
        <v>0</v>
      </c>
      <c r="E182" s="2312">
        <f>SUM(E157+E162+E174+E179+E181)</f>
        <v>5421573</v>
      </c>
    </row>
    <row r="183" spans="1:5" ht="15" customHeight="1" x14ac:dyDescent="0.2">
      <c r="A183" s="2304" t="s">
        <v>1112</v>
      </c>
      <c r="B183" s="2305" t="s">
        <v>1113</v>
      </c>
      <c r="C183" s="2308">
        <v>-4071311</v>
      </c>
      <c r="D183" s="2309">
        <v>0</v>
      </c>
      <c r="E183" s="2308">
        <v>-3657712</v>
      </c>
    </row>
    <row r="184" spans="1:5" ht="15" customHeight="1" x14ac:dyDescent="0.2">
      <c r="A184" s="2304" t="s">
        <v>1114</v>
      </c>
      <c r="B184" s="2305" t="s">
        <v>1115</v>
      </c>
      <c r="C184" s="2308">
        <v>413599</v>
      </c>
      <c r="D184" s="2309">
        <v>0</v>
      </c>
      <c r="E184" s="2308">
        <v>4351573</v>
      </c>
    </row>
    <row r="185" spans="1:5" ht="15" customHeight="1" x14ac:dyDescent="0.2">
      <c r="A185" s="2310" t="s">
        <v>1116</v>
      </c>
      <c r="B185" s="2311" t="s">
        <v>1117</v>
      </c>
      <c r="C185" s="2312">
        <v>-3657712</v>
      </c>
      <c r="D185" s="2313">
        <v>0</v>
      </c>
      <c r="E185" s="2312">
        <f>SUM(E183:E184)</f>
        <v>693861</v>
      </c>
    </row>
    <row r="186" spans="1:5" ht="15" customHeight="1" x14ac:dyDescent="0.2">
      <c r="A186" s="2304" t="s">
        <v>1120</v>
      </c>
      <c r="B186" s="2305" t="s">
        <v>1121</v>
      </c>
      <c r="C186" s="2308">
        <v>0</v>
      </c>
      <c r="D186" s="2309">
        <v>0</v>
      </c>
      <c r="E186" s="2308">
        <v>0</v>
      </c>
    </row>
    <row r="187" spans="1:5" ht="15" customHeight="1" x14ac:dyDescent="0.2">
      <c r="A187" s="2310" t="s">
        <v>1122</v>
      </c>
      <c r="B187" s="2311" t="s">
        <v>1123</v>
      </c>
      <c r="C187" s="2312">
        <v>0</v>
      </c>
      <c r="D187" s="2313">
        <v>0</v>
      </c>
      <c r="E187" s="2312">
        <f>SUM(E186)</f>
        <v>0</v>
      </c>
    </row>
    <row r="188" spans="1:5" ht="15" customHeight="1" x14ac:dyDescent="0.2">
      <c r="A188" s="2304" t="s">
        <v>1124</v>
      </c>
      <c r="B188" s="2305" t="s">
        <v>1125</v>
      </c>
      <c r="C188" s="2308">
        <v>531</v>
      </c>
      <c r="D188" s="2309">
        <v>0</v>
      </c>
      <c r="E188" s="2308">
        <v>0</v>
      </c>
    </row>
    <row r="189" spans="1:5" ht="15" customHeight="1" x14ac:dyDescent="0.2">
      <c r="A189" s="2304" t="s">
        <v>1126</v>
      </c>
      <c r="B189" s="2305" t="s">
        <v>1127</v>
      </c>
      <c r="C189" s="2308">
        <v>221561</v>
      </c>
      <c r="D189" s="2309">
        <v>0</v>
      </c>
      <c r="E189" s="2308">
        <v>191735</v>
      </c>
    </row>
    <row r="190" spans="1:5" ht="15" customHeight="1" x14ac:dyDescent="0.2">
      <c r="A190" s="2310" t="s">
        <v>1129</v>
      </c>
      <c r="B190" s="2311" t="s">
        <v>1130</v>
      </c>
      <c r="C190" s="2312">
        <v>222092</v>
      </c>
      <c r="D190" s="2313">
        <v>0</v>
      </c>
      <c r="E190" s="2312">
        <f>SUM(E188:E189)</f>
        <v>191735</v>
      </c>
    </row>
    <row r="191" spans="1:5" ht="15" customHeight="1" x14ac:dyDescent="0.2">
      <c r="A191" s="2310" t="s">
        <v>1137</v>
      </c>
      <c r="B191" s="2311" t="s">
        <v>1138</v>
      </c>
      <c r="C191" s="2312">
        <v>222092</v>
      </c>
      <c r="D191" s="2313">
        <v>0</v>
      </c>
      <c r="E191" s="2312">
        <f>E190</f>
        <v>191735</v>
      </c>
    </row>
    <row r="192" spans="1:5" ht="15" customHeight="1" x14ac:dyDescent="0.2">
      <c r="A192" s="2304" t="s">
        <v>1139</v>
      </c>
      <c r="B192" s="2305" t="s">
        <v>1140</v>
      </c>
      <c r="C192" s="2308">
        <v>3916277</v>
      </c>
      <c r="D192" s="2309">
        <v>0</v>
      </c>
      <c r="E192" s="2308">
        <v>4535977</v>
      </c>
    </row>
    <row r="193" spans="1:5" ht="15" customHeight="1" x14ac:dyDescent="0.2">
      <c r="A193" s="2310" t="s">
        <v>1141</v>
      </c>
      <c r="B193" s="2311" t="s">
        <v>1142</v>
      </c>
      <c r="C193" s="2312">
        <v>3916277</v>
      </c>
      <c r="D193" s="2313">
        <v>0</v>
      </c>
      <c r="E193" s="2312">
        <f>SUM(E192)</f>
        <v>4535977</v>
      </c>
    </row>
    <row r="194" spans="1:5" ht="15" customHeight="1" thickBot="1" x14ac:dyDescent="0.25">
      <c r="A194" s="2314" t="s">
        <v>1143</v>
      </c>
      <c r="B194" s="2315" t="s">
        <v>1144</v>
      </c>
      <c r="C194" s="2316">
        <v>480657</v>
      </c>
      <c r="D194" s="2317">
        <v>0</v>
      </c>
      <c r="E194" s="2316">
        <f>SUM(E185+E191+E193)</f>
        <v>5421573</v>
      </c>
    </row>
    <row r="195" spans="1:5" ht="15" customHeight="1" thickBot="1" x14ac:dyDescent="0.25">
      <c r="A195" s="2279"/>
      <c r="B195" s="2279"/>
      <c r="C195" s="2279"/>
      <c r="D195" s="2279"/>
      <c r="E195" s="2279"/>
    </row>
    <row r="196" spans="1:5" s="2540" customFormat="1" ht="15" customHeight="1" x14ac:dyDescent="0.2">
      <c r="A196" s="2867" t="s">
        <v>1382</v>
      </c>
      <c r="B196" s="2868"/>
      <c r="C196" s="2868"/>
      <c r="D196" s="2868"/>
      <c r="E196" s="2869"/>
    </row>
    <row r="197" spans="1:5" s="2540" customFormat="1" ht="15" customHeight="1" x14ac:dyDescent="0.2">
      <c r="A197" s="2394" t="s">
        <v>657</v>
      </c>
      <c r="B197" s="2395" t="s">
        <v>658</v>
      </c>
      <c r="C197" s="2395" t="s">
        <v>659</v>
      </c>
      <c r="D197" s="2395" t="s">
        <v>660</v>
      </c>
      <c r="E197" s="2396" t="s">
        <v>661</v>
      </c>
    </row>
    <row r="198" spans="1:5" s="2540" customFormat="1" ht="15" customHeight="1" thickBot="1" x14ac:dyDescent="0.25">
      <c r="A198" s="2397">
        <v>1</v>
      </c>
      <c r="B198" s="2398">
        <v>2</v>
      </c>
      <c r="C198" s="2398">
        <v>3</v>
      </c>
      <c r="D198" s="2398">
        <v>4</v>
      </c>
      <c r="E198" s="2399">
        <v>5</v>
      </c>
    </row>
    <row r="199" spans="1:5" s="2540" customFormat="1" ht="15" customHeight="1" x14ac:dyDescent="0.2">
      <c r="A199" s="2559" t="s">
        <v>763</v>
      </c>
      <c r="B199" s="2554" t="s">
        <v>1381</v>
      </c>
      <c r="C199" s="2560">
        <v>0</v>
      </c>
      <c r="D199" s="2561">
        <v>0</v>
      </c>
      <c r="E199" s="2562">
        <v>0</v>
      </c>
    </row>
    <row r="200" spans="1:5" s="2540" customFormat="1" ht="15" customHeight="1" x14ac:dyDescent="0.2">
      <c r="A200" s="2555" t="s">
        <v>755</v>
      </c>
      <c r="B200" s="2556" t="s">
        <v>1055</v>
      </c>
      <c r="C200" s="2557">
        <v>0</v>
      </c>
      <c r="D200" s="2558">
        <v>0</v>
      </c>
      <c r="E200" s="2557">
        <v>0</v>
      </c>
    </row>
    <row r="201" spans="1:5" s="2540" customFormat="1" ht="15" customHeight="1" x14ac:dyDescent="0.2">
      <c r="A201" s="2563" t="s">
        <v>668</v>
      </c>
      <c r="B201" s="2556" t="s">
        <v>1156</v>
      </c>
      <c r="C201" s="2557"/>
      <c r="D201" s="2558"/>
      <c r="E201" s="2557">
        <v>59700</v>
      </c>
    </row>
    <row r="202" spans="1:5" s="2540" customFormat="1" ht="15" customHeight="1" x14ac:dyDescent="0.2">
      <c r="A202" s="2310" t="s">
        <v>714</v>
      </c>
      <c r="B202" s="2311" t="s">
        <v>1056</v>
      </c>
      <c r="C202" s="2312">
        <f>SUM(C200)</f>
        <v>0</v>
      </c>
      <c r="D202" s="2313">
        <v>0</v>
      </c>
      <c r="E202" s="2312">
        <f>SUM(E199:E201)</f>
        <v>59700</v>
      </c>
    </row>
    <row r="203" spans="1:5" s="2540" customFormat="1" ht="15" customHeight="1" x14ac:dyDescent="0.2">
      <c r="A203" s="2310" t="s">
        <v>698</v>
      </c>
      <c r="B203" s="2311" t="s">
        <v>1057</v>
      </c>
      <c r="C203" s="2312">
        <f>SUM(C202)</f>
        <v>0</v>
      </c>
      <c r="D203" s="2313">
        <v>0</v>
      </c>
      <c r="E203" s="2312">
        <f>SUM(E202)</f>
        <v>59700</v>
      </c>
    </row>
    <row r="204" spans="1:5" s="2540" customFormat="1" ht="15" customHeight="1" x14ac:dyDescent="0.2">
      <c r="A204" s="2304" t="s">
        <v>1062</v>
      </c>
      <c r="B204" s="2305" t="s">
        <v>1063</v>
      </c>
      <c r="C204" s="2308">
        <v>0</v>
      </c>
      <c r="D204" s="2309">
        <v>0</v>
      </c>
      <c r="E204" s="2308">
        <v>7569</v>
      </c>
    </row>
    <row r="205" spans="1:5" s="2540" customFormat="1" ht="15" customHeight="1" x14ac:dyDescent="0.2">
      <c r="A205" s="2310" t="s">
        <v>1064</v>
      </c>
      <c r="B205" s="2311" t="s">
        <v>1065</v>
      </c>
      <c r="C205" s="2312">
        <f>SUM(C204)</f>
        <v>0</v>
      </c>
      <c r="D205" s="2313">
        <v>0</v>
      </c>
      <c r="E205" s="2312">
        <f>SUM(E204)</f>
        <v>7569</v>
      </c>
    </row>
    <row r="206" spans="1:5" s="2540" customFormat="1" ht="15" customHeight="1" x14ac:dyDescent="0.2">
      <c r="A206" s="2310" t="s">
        <v>1066</v>
      </c>
      <c r="B206" s="2311" t="s">
        <v>1067</v>
      </c>
      <c r="C206" s="2312">
        <f>SUM(C205)</f>
        <v>0</v>
      </c>
      <c r="D206" s="2313">
        <v>0</v>
      </c>
      <c r="E206" s="2312">
        <f>SUM(E205)</f>
        <v>7569</v>
      </c>
    </row>
    <row r="207" spans="1:5" s="2540" customFormat="1" ht="15" customHeight="1" x14ac:dyDescent="0.2">
      <c r="A207" s="2304" t="s">
        <v>1068</v>
      </c>
      <c r="B207" s="2305" t="s">
        <v>1069</v>
      </c>
      <c r="C207" s="2308">
        <v>0</v>
      </c>
      <c r="D207" s="2309">
        <v>0</v>
      </c>
      <c r="E207" s="2308">
        <v>0</v>
      </c>
    </row>
    <row r="208" spans="1:5" s="2540" customFormat="1" ht="15" customHeight="1" x14ac:dyDescent="0.2">
      <c r="A208" s="2304" t="s">
        <v>1148</v>
      </c>
      <c r="B208" s="2305" t="s">
        <v>1149</v>
      </c>
      <c r="C208" s="2308">
        <v>0</v>
      </c>
      <c r="D208" s="2309">
        <v>0</v>
      </c>
      <c r="E208" s="2308">
        <v>0</v>
      </c>
    </row>
    <row r="209" spans="1:5" s="2540" customFormat="1" ht="15" customHeight="1" x14ac:dyDescent="0.2">
      <c r="A209" s="2310" t="s">
        <v>1076</v>
      </c>
      <c r="B209" s="2311" t="s">
        <v>1077</v>
      </c>
      <c r="C209" s="2312">
        <v>0</v>
      </c>
      <c r="D209" s="2313">
        <v>0</v>
      </c>
      <c r="E209" s="2312">
        <v>0</v>
      </c>
    </row>
    <row r="210" spans="1:5" s="2540" customFormat="1" ht="15" customHeight="1" x14ac:dyDescent="0.2">
      <c r="A210" s="2304" t="s">
        <v>1082</v>
      </c>
      <c r="B210" s="2305" t="s">
        <v>1083</v>
      </c>
      <c r="C210" s="2308">
        <v>0</v>
      </c>
      <c r="D210" s="2309">
        <v>0</v>
      </c>
      <c r="E210" s="2308">
        <v>0</v>
      </c>
    </row>
    <row r="211" spans="1:5" s="2540" customFormat="1" ht="15" customHeight="1" x14ac:dyDescent="0.2">
      <c r="A211" s="2304" t="s">
        <v>1084</v>
      </c>
      <c r="B211" s="2305" t="s">
        <v>1085</v>
      </c>
      <c r="C211" s="2308">
        <v>0</v>
      </c>
      <c r="D211" s="2309">
        <v>0</v>
      </c>
      <c r="E211" s="2308">
        <v>0</v>
      </c>
    </row>
    <row r="212" spans="1:5" s="2540" customFormat="1" ht="15" customHeight="1" x14ac:dyDescent="0.2">
      <c r="A212" s="2304">
        <v>149</v>
      </c>
      <c r="B212" s="2305" t="s">
        <v>1150</v>
      </c>
      <c r="C212" s="2308">
        <v>0</v>
      </c>
      <c r="D212" s="2309">
        <v>0</v>
      </c>
      <c r="E212" s="2308">
        <v>0</v>
      </c>
    </row>
    <row r="213" spans="1:5" s="2540" customFormat="1" ht="15" customHeight="1" x14ac:dyDescent="0.2">
      <c r="A213" s="2310" t="s">
        <v>1086</v>
      </c>
      <c r="B213" s="2311" t="s">
        <v>1087</v>
      </c>
      <c r="C213" s="2312">
        <f>SUM(C210)</f>
        <v>0</v>
      </c>
      <c r="D213" s="2313">
        <v>0</v>
      </c>
      <c r="E213" s="2312">
        <f>SUM(E210)</f>
        <v>0</v>
      </c>
    </row>
    <row r="214" spans="1:5" s="2540" customFormat="1" ht="15" customHeight="1" x14ac:dyDescent="0.2">
      <c r="A214" s="2310" t="s">
        <v>1088</v>
      </c>
      <c r="B214" s="2311" t="s">
        <v>1089</v>
      </c>
      <c r="C214" s="2312">
        <f>SUM(C213)</f>
        <v>0</v>
      </c>
      <c r="D214" s="2313">
        <v>0</v>
      </c>
      <c r="E214" s="2312">
        <f>SUM(E213)</f>
        <v>0</v>
      </c>
    </row>
    <row r="215" spans="1:5" s="2540" customFormat="1" ht="15" customHeight="1" x14ac:dyDescent="0.2">
      <c r="A215" s="2304" t="s">
        <v>1090</v>
      </c>
      <c r="B215" s="2305" t="s">
        <v>1091</v>
      </c>
      <c r="C215" s="2308">
        <v>0</v>
      </c>
      <c r="D215" s="2309">
        <v>0</v>
      </c>
      <c r="E215" s="2308">
        <v>0</v>
      </c>
    </row>
    <row r="216" spans="1:5" s="2540" customFormat="1" ht="15" customHeight="1" x14ac:dyDescent="0.2">
      <c r="A216" s="2304" t="s">
        <v>1092</v>
      </c>
      <c r="B216" s="2305" t="s">
        <v>1093</v>
      </c>
      <c r="C216" s="2308">
        <v>0</v>
      </c>
      <c r="D216" s="2309">
        <v>0</v>
      </c>
      <c r="E216" s="2308">
        <v>0</v>
      </c>
    </row>
    <row r="217" spans="1:5" s="2540" customFormat="1" ht="15" customHeight="1" x14ac:dyDescent="0.2">
      <c r="A217" s="2310" t="s">
        <v>1094</v>
      </c>
      <c r="B217" s="2311" t="s">
        <v>1095</v>
      </c>
      <c r="C217" s="2312">
        <f>SUM(C215:C216)</f>
        <v>0</v>
      </c>
      <c r="D217" s="2313">
        <v>0</v>
      </c>
      <c r="E217" s="2312">
        <f>SUM(E215:E216)</f>
        <v>0</v>
      </c>
    </row>
    <row r="218" spans="1:5" s="2540" customFormat="1" ht="15" customHeight="1" x14ac:dyDescent="0.2">
      <c r="A218" s="2304" t="s">
        <v>1096</v>
      </c>
      <c r="B218" s="2305" t="s">
        <v>1097</v>
      </c>
      <c r="C218" s="2308">
        <v>0</v>
      </c>
      <c r="D218" s="2309">
        <v>0</v>
      </c>
      <c r="E218" s="2308">
        <v>0</v>
      </c>
    </row>
    <row r="219" spans="1:5" s="2540" customFormat="1" ht="15" customHeight="1" x14ac:dyDescent="0.2">
      <c r="A219" s="2310" t="s">
        <v>1098</v>
      </c>
      <c r="B219" s="2311" t="s">
        <v>1099</v>
      </c>
      <c r="C219" s="2312">
        <f>SUM(C218)</f>
        <v>0</v>
      </c>
      <c r="D219" s="2313">
        <v>0</v>
      </c>
      <c r="E219" s="2312">
        <f>SUM(E218)</f>
        <v>0</v>
      </c>
    </row>
    <row r="220" spans="1:5" s="2540" customFormat="1" ht="15" customHeight="1" x14ac:dyDescent="0.2">
      <c r="A220" s="2310" t="s">
        <v>1100</v>
      </c>
      <c r="B220" s="2311" t="s">
        <v>1101</v>
      </c>
      <c r="C220" s="2312">
        <f>SUM(C217+C219)</f>
        <v>0</v>
      </c>
      <c r="D220" s="2313">
        <v>0</v>
      </c>
      <c r="E220" s="2312">
        <f>SUM(E217+E219)</f>
        <v>0</v>
      </c>
    </row>
    <row r="221" spans="1:5" s="2540" customFormat="1" ht="15" customHeight="1" x14ac:dyDescent="0.2">
      <c r="A221" s="2304" t="s">
        <v>1102</v>
      </c>
      <c r="B221" s="2305" t="s">
        <v>1103</v>
      </c>
      <c r="C221" s="2308">
        <v>0</v>
      </c>
      <c r="D221" s="2309">
        <v>0</v>
      </c>
      <c r="E221" s="2308">
        <v>0</v>
      </c>
    </row>
    <row r="222" spans="1:5" s="2540" customFormat="1" ht="15" customHeight="1" x14ac:dyDescent="0.2">
      <c r="A222" s="2304" t="s">
        <v>1104</v>
      </c>
      <c r="B222" s="2305" t="s">
        <v>1105</v>
      </c>
      <c r="C222" s="2308">
        <v>0</v>
      </c>
      <c r="D222" s="2309">
        <v>0</v>
      </c>
      <c r="E222" s="2308">
        <v>0</v>
      </c>
    </row>
    <row r="223" spans="1:5" s="2540" customFormat="1" ht="15" customHeight="1" x14ac:dyDescent="0.2">
      <c r="A223" s="2310" t="s">
        <v>1106</v>
      </c>
      <c r="B223" s="2311" t="s">
        <v>1107</v>
      </c>
      <c r="C223" s="2312">
        <f>SUM(C221:C222)</f>
        <v>0</v>
      </c>
      <c r="D223" s="2313">
        <v>0</v>
      </c>
      <c r="E223" s="2312">
        <f>SUM(E221:E222)</f>
        <v>0</v>
      </c>
    </row>
    <row r="224" spans="1:5" s="2540" customFormat="1" ht="15" customHeight="1" x14ac:dyDescent="0.2">
      <c r="A224" s="2310" t="s">
        <v>1108</v>
      </c>
      <c r="B224" s="2311" t="s">
        <v>1109</v>
      </c>
      <c r="C224" s="2312">
        <f>SUM(C203+C206+C214+C220+C223)</f>
        <v>0</v>
      </c>
      <c r="D224" s="2313">
        <v>0</v>
      </c>
      <c r="E224" s="2312">
        <f>SUM(E203+E206+E214+E220+E223)</f>
        <v>67269</v>
      </c>
    </row>
    <row r="225" spans="1:5" s="2540" customFormat="1" ht="15" customHeight="1" x14ac:dyDescent="0.2">
      <c r="A225" s="2304" t="s">
        <v>1110</v>
      </c>
      <c r="B225" s="2305" t="s">
        <v>1111</v>
      </c>
      <c r="C225" s="2308">
        <v>0</v>
      </c>
      <c r="D225" s="2309">
        <v>0</v>
      </c>
      <c r="E225" s="2308">
        <v>0</v>
      </c>
    </row>
    <row r="226" spans="1:5" s="2540" customFormat="1" ht="15" customHeight="1" x14ac:dyDescent="0.2">
      <c r="A226" s="2304" t="s">
        <v>1112</v>
      </c>
      <c r="B226" s="2305" t="s">
        <v>1113</v>
      </c>
      <c r="C226" s="2308">
        <v>0</v>
      </c>
      <c r="D226" s="2309">
        <v>0</v>
      </c>
      <c r="E226" s="2308">
        <v>0</v>
      </c>
    </row>
    <row r="227" spans="1:5" s="2540" customFormat="1" ht="15" customHeight="1" x14ac:dyDescent="0.2">
      <c r="A227" s="2304" t="s">
        <v>1114</v>
      </c>
      <c r="B227" s="2305" t="s">
        <v>1115</v>
      </c>
      <c r="C227" s="2308">
        <v>0</v>
      </c>
      <c r="D227" s="2309">
        <v>0</v>
      </c>
      <c r="E227" s="2308">
        <v>-443350</v>
      </c>
    </row>
    <row r="228" spans="1:5" s="2540" customFormat="1" ht="15" customHeight="1" x14ac:dyDescent="0.2">
      <c r="A228" s="2310" t="s">
        <v>1116</v>
      </c>
      <c r="B228" s="2311" t="s">
        <v>1117</v>
      </c>
      <c r="C228" s="2312">
        <f>SUM(C225:C227)</f>
        <v>0</v>
      </c>
      <c r="D228" s="2313">
        <v>0</v>
      </c>
      <c r="E228" s="2312">
        <f>SUM(E225:E227)</f>
        <v>-443350</v>
      </c>
    </row>
    <row r="229" spans="1:5" s="2540" customFormat="1" ht="15" customHeight="1" x14ac:dyDescent="0.2">
      <c r="A229" s="2304" t="s">
        <v>1118</v>
      </c>
      <c r="B229" s="2305" t="s">
        <v>1119</v>
      </c>
      <c r="C229" s="2308">
        <v>0</v>
      </c>
      <c r="D229" s="2309">
        <v>0</v>
      </c>
      <c r="E229" s="2308">
        <v>0</v>
      </c>
    </row>
    <row r="230" spans="1:5" s="2540" customFormat="1" ht="15" customHeight="1" x14ac:dyDescent="0.2">
      <c r="A230" s="2304" t="s">
        <v>1120</v>
      </c>
      <c r="B230" s="2305" t="s">
        <v>1121</v>
      </c>
      <c r="C230" s="2308">
        <v>0</v>
      </c>
      <c r="D230" s="2309">
        <v>0</v>
      </c>
      <c r="E230" s="2308">
        <v>48619</v>
      </c>
    </row>
    <row r="231" spans="1:5" s="2540" customFormat="1" ht="15" customHeight="1" x14ac:dyDescent="0.2">
      <c r="A231" s="2310" t="s">
        <v>1122</v>
      </c>
      <c r="B231" s="2311" t="s">
        <v>1123</v>
      </c>
      <c r="C231" s="2312">
        <f>SUM(C229:C230)</f>
        <v>0</v>
      </c>
      <c r="D231" s="2313">
        <v>0</v>
      </c>
      <c r="E231" s="2312">
        <f>SUM(E229:E230)</f>
        <v>48619</v>
      </c>
    </row>
    <row r="232" spans="1:5" s="2540" customFormat="1" ht="15" customHeight="1" x14ac:dyDescent="0.2">
      <c r="A232" s="2304" t="s">
        <v>1124</v>
      </c>
      <c r="B232" s="2305" t="s">
        <v>1125</v>
      </c>
      <c r="C232" s="2308">
        <v>0</v>
      </c>
      <c r="D232" s="2309">
        <v>0</v>
      </c>
      <c r="E232" s="2308">
        <v>0</v>
      </c>
    </row>
    <row r="233" spans="1:5" s="2540" customFormat="1" ht="15" customHeight="1" x14ac:dyDescent="0.2">
      <c r="A233" s="2304" t="s">
        <v>1126</v>
      </c>
      <c r="B233" s="2305" t="s">
        <v>1127</v>
      </c>
      <c r="C233" s="2308">
        <v>0</v>
      </c>
      <c r="D233" s="2309">
        <v>0</v>
      </c>
      <c r="E233" s="2308"/>
    </row>
    <row r="234" spans="1:5" s="2540" customFormat="1" ht="15" customHeight="1" x14ac:dyDescent="0.2">
      <c r="A234" s="2304" t="s">
        <v>1147</v>
      </c>
      <c r="B234" s="2305" t="s">
        <v>1128</v>
      </c>
      <c r="C234" s="2308">
        <v>0</v>
      </c>
      <c r="D234" s="2309">
        <v>0</v>
      </c>
      <c r="E234" s="2308">
        <v>0</v>
      </c>
    </row>
    <row r="235" spans="1:5" s="2540" customFormat="1" ht="15" customHeight="1" x14ac:dyDescent="0.2">
      <c r="A235" s="2310" t="s">
        <v>1129</v>
      </c>
      <c r="B235" s="2311" t="s">
        <v>1130</v>
      </c>
      <c r="C235" s="2312">
        <f>SUM(C232:C234)</f>
        <v>0</v>
      </c>
      <c r="D235" s="2313">
        <v>0</v>
      </c>
      <c r="E235" s="2312">
        <f>SUM(E232:E234)</f>
        <v>0</v>
      </c>
    </row>
    <row r="236" spans="1:5" s="2540" customFormat="1" ht="15" customHeight="1" x14ac:dyDescent="0.2">
      <c r="A236" s="2304" t="s">
        <v>1133</v>
      </c>
      <c r="B236" s="2305" t="s">
        <v>1134</v>
      </c>
      <c r="C236" s="2308">
        <v>0</v>
      </c>
      <c r="D236" s="2309">
        <v>0</v>
      </c>
      <c r="E236" s="2308">
        <v>0</v>
      </c>
    </row>
    <row r="237" spans="1:5" s="2540" customFormat="1" ht="15" customHeight="1" x14ac:dyDescent="0.2">
      <c r="A237" s="2310" t="s">
        <v>1135</v>
      </c>
      <c r="B237" s="2311" t="s">
        <v>1136</v>
      </c>
      <c r="C237" s="2312">
        <f>SUM(C236)</f>
        <v>0</v>
      </c>
      <c r="D237" s="2313">
        <v>0</v>
      </c>
      <c r="E237" s="2312">
        <f>SUM(E236)</f>
        <v>0</v>
      </c>
    </row>
    <row r="238" spans="1:5" s="2540" customFormat="1" ht="15" customHeight="1" x14ac:dyDescent="0.2">
      <c r="A238" s="2310" t="s">
        <v>1137</v>
      </c>
      <c r="B238" s="2311" t="s">
        <v>1138</v>
      </c>
      <c r="C238" s="2312">
        <f>SUM(C231+C235+C237)</f>
        <v>0</v>
      </c>
      <c r="D238" s="2313">
        <v>0</v>
      </c>
      <c r="E238" s="2312">
        <f>SUM(E231+E235+E237)</f>
        <v>48619</v>
      </c>
    </row>
    <row r="239" spans="1:5" s="2540" customFormat="1" ht="15" customHeight="1" x14ac:dyDescent="0.2">
      <c r="A239" s="2304" t="s">
        <v>1139</v>
      </c>
      <c r="B239" s="2305" t="s">
        <v>1140</v>
      </c>
      <c r="C239" s="2308">
        <v>0</v>
      </c>
      <c r="D239" s="2309">
        <v>0</v>
      </c>
      <c r="E239" s="2308">
        <v>462000</v>
      </c>
    </row>
    <row r="240" spans="1:5" s="2540" customFormat="1" ht="15" customHeight="1" x14ac:dyDescent="0.2">
      <c r="A240" s="2310" t="s">
        <v>1141</v>
      </c>
      <c r="B240" s="2311" t="s">
        <v>1142</v>
      </c>
      <c r="C240" s="2312">
        <f>SUM(C239)</f>
        <v>0</v>
      </c>
      <c r="D240" s="2313">
        <v>0</v>
      </c>
      <c r="E240" s="2312">
        <f>SUM(E239)</f>
        <v>462000</v>
      </c>
    </row>
    <row r="241" spans="1:5" s="2540" customFormat="1" ht="15" customHeight="1" thickBot="1" x14ac:dyDescent="0.25">
      <c r="A241" s="2314" t="s">
        <v>1143</v>
      </c>
      <c r="B241" s="2315" t="s">
        <v>1144</v>
      </c>
      <c r="C241" s="2316">
        <f>SUM(C228+C238+C240)</f>
        <v>0</v>
      </c>
      <c r="D241" s="2317">
        <v>0</v>
      </c>
      <c r="E241" s="2316">
        <f>SUM(E228+E238+E240)</f>
        <v>67269</v>
      </c>
    </row>
    <row r="242" spans="1:5" s="2540" customFormat="1" ht="15" customHeight="1" x14ac:dyDescent="0.2"/>
    <row r="243" spans="1:5" s="2540" customFormat="1" ht="15" customHeight="1" x14ac:dyDescent="0.2"/>
    <row r="244" spans="1:5" ht="15" customHeight="1" thickBot="1" x14ac:dyDescent="0.25">
      <c r="A244" s="2279"/>
      <c r="B244" s="2279"/>
      <c r="C244" s="2279"/>
      <c r="D244" s="2279"/>
      <c r="E244" s="2279"/>
    </row>
    <row r="245" spans="1:5" ht="15" customHeight="1" x14ac:dyDescent="0.2">
      <c r="A245" s="2867" t="s">
        <v>1472</v>
      </c>
      <c r="B245" s="2868"/>
      <c r="C245" s="2868"/>
      <c r="D245" s="2868"/>
      <c r="E245" s="2869"/>
    </row>
    <row r="246" spans="1:5" ht="15" customHeight="1" x14ac:dyDescent="0.2">
      <c r="A246" s="2394" t="s">
        <v>657</v>
      </c>
      <c r="B246" s="2395" t="s">
        <v>658</v>
      </c>
      <c r="C246" s="2395" t="s">
        <v>659</v>
      </c>
      <c r="D246" s="2395" t="s">
        <v>660</v>
      </c>
      <c r="E246" s="2396" t="s">
        <v>661</v>
      </c>
    </row>
    <row r="247" spans="1:5" ht="15" customHeight="1" thickBot="1" x14ac:dyDescent="0.25">
      <c r="A247" s="2397">
        <v>1</v>
      </c>
      <c r="B247" s="2398">
        <v>2</v>
      </c>
      <c r="C247" s="2398">
        <v>3</v>
      </c>
      <c r="D247" s="2398">
        <v>4</v>
      </c>
      <c r="E247" s="2399">
        <v>538592</v>
      </c>
    </row>
    <row r="248" spans="1:5" ht="15" customHeight="1" x14ac:dyDescent="0.2">
      <c r="A248" s="2400" t="s">
        <v>712</v>
      </c>
      <c r="B248" s="2401" t="s">
        <v>1053</v>
      </c>
      <c r="C248" s="2402">
        <v>943866</v>
      </c>
      <c r="D248" s="2403">
        <v>0</v>
      </c>
      <c r="E248" s="2402">
        <v>538592</v>
      </c>
    </row>
    <row r="249" spans="1:5" ht="15" customHeight="1" x14ac:dyDescent="0.2">
      <c r="A249" s="2304" t="s">
        <v>664</v>
      </c>
      <c r="B249" s="2305" t="s">
        <v>1154</v>
      </c>
      <c r="C249" s="2308">
        <v>2597649</v>
      </c>
      <c r="D249" s="2309">
        <v>0</v>
      </c>
      <c r="E249" s="2308">
        <v>2035753</v>
      </c>
    </row>
    <row r="250" spans="1:5" ht="15" customHeight="1" x14ac:dyDescent="0.2">
      <c r="A250" s="2310" t="s">
        <v>666</v>
      </c>
      <c r="B250" s="2311" t="s">
        <v>1054</v>
      </c>
      <c r="C250" s="2312">
        <f>SUM(C248:C249)</f>
        <v>3541515</v>
      </c>
      <c r="D250" s="2313">
        <v>0</v>
      </c>
      <c r="E250" s="2312">
        <f>SUM(E248:E249)</f>
        <v>2574345</v>
      </c>
    </row>
    <row r="251" spans="1:5" ht="15" customHeight="1" x14ac:dyDescent="0.2">
      <c r="A251" s="2304" t="s">
        <v>763</v>
      </c>
      <c r="B251" s="2305" t="s">
        <v>1155</v>
      </c>
      <c r="C251" s="2308">
        <v>5772471888</v>
      </c>
      <c r="D251" s="2309">
        <v>0</v>
      </c>
      <c r="E251" s="2308">
        <v>5821934101</v>
      </c>
    </row>
    <row r="252" spans="1:5" ht="15" customHeight="1" x14ac:dyDescent="0.2">
      <c r="A252" s="2304" t="s">
        <v>755</v>
      </c>
      <c r="B252" s="2305" t="s">
        <v>1055</v>
      </c>
      <c r="C252" s="2308">
        <v>35921688</v>
      </c>
      <c r="D252" s="2309">
        <v>0</v>
      </c>
      <c r="E252" s="2308">
        <v>35269352</v>
      </c>
    </row>
    <row r="253" spans="1:5" ht="15" customHeight="1" x14ac:dyDescent="0.2">
      <c r="A253" s="2304" t="s">
        <v>668</v>
      </c>
      <c r="B253" s="2305" t="s">
        <v>1156</v>
      </c>
      <c r="C253" s="2308">
        <v>288955157</v>
      </c>
      <c r="D253" s="2309">
        <v>0</v>
      </c>
      <c r="E253" s="2308">
        <v>762979142</v>
      </c>
    </row>
    <row r="254" spans="1:5" s="2564" customFormat="1" ht="15" customHeight="1" x14ac:dyDescent="0.2">
      <c r="A254" s="2597" t="s">
        <v>670</v>
      </c>
      <c r="B254" s="2305" t="s">
        <v>1473</v>
      </c>
      <c r="C254" s="2308">
        <v>0</v>
      </c>
      <c r="D254" s="2309">
        <v>0</v>
      </c>
      <c r="E254" s="2308">
        <v>1437812592</v>
      </c>
    </row>
    <row r="255" spans="1:5" ht="15" customHeight="1" x14ac:dyDescent="0.2">
      <c r="A255" s="2310" t="s">
        <v>714</v>
      </c>
      <c r="B255" s="2311" t="s">
        <v>1056</v>
      </c>
      <c r="C255" s="2312">
        <f>SUM(C251:C254)</f>
        <v>6097348733</v>
      </c>
      <c r="D255" s="2313">
        <v>0</v>
      </c>
      <c r="E255" s="2312">
        <f>SUM(E251:E254)</f>
        <v>8057995187</v>
      </c>
    </row>
    <row r="256" spans="1:5" ht="15" customHeight="1" x14ac:dyDescent="0.2">
      <c r="A256" s="2304">
        <v>11</v>
      </c>
      <c r="B256" s="2305" t="s">
        <v>1157</v>
      </c>
      <c r="C256" s="2308">
        <v>600000</v>
      </c>
      <c r="D256" s="2309"/>
      <c r="E256" s="2308">
        <v>24550000</v>
      </c>
    </row>
    <row r="257" spans="1:5" ht="15" customHeight="1" x14ac:dyDescent="0.2">
      <c r="A257" s="2304">
        <v>16</v>
      </c>
      <c r="B257" s="2305" t="s">
        <v>1158</v>
      </c>
      <c r="C257" s="2308">
        <v>600000</v>
      </c>
      <c r="D257" s="2309"/>
      <c r="E257" s="2308">
        <v>24550000</v>
      </c>
    </row>
    <row r="258" spans="1:5" ht="15" customHeight="1" x14ac:dyDescent="0.2">
      <c r="A258" s="2310">
        <v>21</v>
      </c>
      <c r="B258" s="2311" t="s">
        <v>1159</v>
      </c>
      <c r="C258" s="2312">
        <f>C256</f>
        <v>600000</v>
      </c>
      <c r="D258" s="2313"/>
      <c r="E258" s="2312">
        <f>E256</f>
        <v>24550000</v>
      </c>
    </row>
    <row r="259" spans="1:5" ht="15" customHeight="1" x14ac:dyDescent="0.2">
      <c r="A259" s="2310" t="s">
        <v>698</v>
      </c>
      <c r="B259" s="2311" t="s">
        <v>1057</v>
      </c>
      <c r="C259" s="2312">
        <f>SUM(C250+C255+C258)</f>
        <v>6101490248</v>
      </c>
      <c r="D259" s="2313">
        <v>0</v>
      </c>
      <c r="E259" s="2312">
        <f>SUM(E250+E255+E258)</f>
        <v>8085119532</v>
      </c>
    </row>
    <row r="260" spans="1:5" s="2564" customFormat="1" ht="15" customHeight="1" x14ac:dyDescent="0.2">
      <c r="A260" s="2597" t="s">
        <v>708</v>
      </c>
      <c r="B260" s="2305" t="s">
        <v>1474</v>
      </c>
      <c r="C260" s="2308">
        <v>0</v>
      </c>
      <c r="D260" s="2309">
        <v>0</v>
      </c>
      <c r="E260" s="2308">
        <v>145220541</v>
      </c>
    </row>
    <row r="261" spans="1:5" ht="15" customHeight="1" x14ac:dyDescent="0.2">
      <c r="A261" s="2304" t="s">
        <v>1160</v>
      </c>
      <c r="B261" s="2305" t="s">
        <v>1161</v>
      </c>
      <c r="C261" s="2308">
        <v>344979997</v>
      </c>
      <c r="D261" s="2309">
        <v>0</v>
      </c>
      <c r="E261" s="2308">
        <v>196249382</v>
      </c>
    </row>
    <row r="262" spans="1:5" ht="15" customHeight="1" x14ac:dyDescent="0.2">
      <c r="A262" s="2304" t="s">
        <v>1162</v>
      </c>
      <c r="B262" s="2305" t="s">
        <v>1163</v>
      </c>
      <c r="C262" s="2308">
        <v>64160000</v>
      </c>
      <c r="D262" s="2309">
        <v>0</v>
      </c>
      <c r="E262" s="2308">
        <v>0</v>
      </c>
    </row>
    <row r="263" spans="1:5" ht="15" customHeight="1" x14ac:dyDescent="0.2">
      <c r="A263" s="2304">
        <v>39</v>
      </c>
      <c r="B263" s="2305" t="s">
        <v>1164</v>
      </c>
      <c r="C263" s="2308">
        <v>72823028</v>
      </c>
      <c r="D263" s="2309"/>
      <c r="E263" s="2308">
        <v>196249382</v>
      </c>
    </row>
    <row r="264" spans="1:5" ht="15" customHeight="1" x14ac:dyDescent="0.2">
      <c r="A264" s="2304" t="s">
        <v>1165</v>
      </c>
      <c r="B264" s="2305" t="s">
        <v>1166</v>
      </c>
      <c r="C264" s="2308">
        <v>207996969</v>
      </c>
      <c r="D264" s="2309">
        <v>0</v>
      </c>
      <c r="E264" s="2308">
        <v>0</v>
      </c>
    </row>
    <row r="265" spans="1:5" ht="15" customHeight="1" x14ac:dyDescent="0.2">
      <c r="A265" s="2310" t="s">
        <v>710</v>
      </c>
      <c r="B265" s="2311" t="s">
        <v>1167</v>
      </c>
      <c r="C265" s="2312">
        <f>SUM(C261)</f>
        <v>344979997</v>
      </c>
      <c r="D265" s="2313">
        <v>0</v>
      </c>
      <c r="E265" s="2312">
        <f>SUM(E261)+E260</f>
        <v>341469923</v>
      </c>
    </row>
    <row r="266" spans="1:5" ht="15" customHeight="1" x14ac:dyDescent="0.2">
      <c r="A266" s="2310" t="s">
        <v>704</v>
      </c>
      <c r="B266" s="2311" t="s">
        <v>1168</v>
      </c>
      <c r="C266" s="2312">
        <f>SUM(C265)</f>
        <v>344979997</v>
      </c>
      <c r="D266" s="2313">
        <v>0</v>
      </c>
      <c r="E266" s="2312">
        <f>SUM(E265)</f>
        <v>341469923</v>
      </c>
    </row>
    <row r="267" spans="1:5" ht="15" customHeight="1" x14ac:dyDescent="0.2">
      <c r="A267" s="2304" t="s">
        <v>1058</v>
      </c>
      <c r="B267" s="2305" t="s">
        <v>1059</v>
      </c>
      <c r="C267" s="2308">
        <v>265875</v>
      </c>
      <c r="D267" s="2309">
        <v>0</v>
      </c>
      <c r="E267" s="2308">
        <v>357750</v>
      </c>
    </row>
    <row r="268" spans="1:5" ht="15" customHeight="1" x14ac:dyDescent="0.2">
      <c r="A268" s="2310" t="s">
        <v>1060</v>
      </c>
      <c r="B268" s="2311" t="s">
        <v>1061</v>
      </c>
      <c r="C268" s="2312">
        <f>SUM(C267)</f>
        <v>265875</v>
      </c>
      <c r="D268" s="2313">
        <v>0</v>
      </c>
      <c r="E268" s="2312">
        <f>SUM(E267)</f>
        <v>357750</v>
      </c>
    </row>
    <row r="269" spans="1:5" ht="15" customHeight="1" x14ac:dyDescent="0.2">
      <c r="A269" s="2304" t="s">
        <v>1062</v>
      </c>
      <c r="B269" s="2305" t="s">
        <v>1063</v>
      </c>
      <c r="C269" s="2308">
        <v>469829588</v>
      </c>
      <c r="D269" s="2309">
        <v>0</v>
      </c>
      <c r="E269" s="2308">
        <v>348690273</v>
      </c>
    </row>
    <row r="270" spans="1:5" ht="15" customHeight="1" x14ac:dyDescent="0.2">
      <c r="A270" s="2304">
        <v>52</v>
      </c>
      <c r="B270" s="2305" t="s">
        <v>1169</v>
      </c>
      <c r="C270" s="2308">
        <v>26061551</v>
      </c>
      <c r="D270" s="2309">
        <v>0</v>
      </c>
      <c r="E270" s="2308">
        <v>6625174</v>
      </c>
    </row>
    <row r="271" spans="1:5" ht="15" customHeight="1" x14ac:dyDescent="0.2">
      <c r="A271" s="2310" t="s">
        <v>1064</v>
      </c>
      <c r="B271" s="2311" t="s">
        <v>1065</v>
      </c>
      <c r="C271" s="2312">
        <f>SUM(C269:C270)</f>
        <v>495891139</v>
      </c>
      <c r="D271" s="2313">
        <v>0</v>
      </c>
      <c r="E271" s="2312">
        <f>SUM(E269:E270)</f>
        <v>355315447</v>
      </c>
    </row>
    <row r="272" spans="1:5" ht="15" customHeight="1" x14ac:dyDescent="0.2">
      <c r="A272" s="2310" t="s">
        <v>1066</v>
      </c>
      <c r="B272" s="2311" t="s">
        <v>1067</v>
      </c>
      <c r="C272" s="2312">
        <f>SUM(C268+C271)</f>
        <v>496157014</v>
      </c>
      <c r="D272" s="2313">
        <v>0</v>
      </c>
      <c r="E272" s="2312">
        <f>SUM(E268+E271)</f>
        <v>355673197</v>
      </c>
    </row>
    <row r="273" spans="1:5" ht="15" customHeight="1" x14ac:dyDescent="0.2">
      <c r="A273" s="2304" t="s">
        <v>1170</v>
      </c>
      <c r="B273" s="2305" t="s">
        <v>1171</v>
      </c>
      <c r="C273" s="2308">
        <v>0</v>
      </c>
      <c r="D273" s="2309">
        <v>0</v>
      </c>
      <c r="E273" s="2308">
        <v>0</v>
      </c>
    </row>
    <row r="274" spans="1:5" ht="15" customHeight="1" x14ac:dyDescent="0.2">
      <c r="A274" s="2304" t="s">
        <v>1172</v>
      </c>
      <c r="B274" s="2305" t="s">
        <v>1173</v>
      </c>
      <c r="C274" s="2308">
        <v>377037145</v>
      </c>
      <c r="D274" s="2309">
        <v>0</v>
      </c>
      <c r="E274" s="2308">
        <v>451702599</v>
      </c>
    </row>
    <row r="275" spans="1:5" ht="15" customHeight="1" x14ac:dyDescent="0.2">
      <c r="A275" s="2304" t="s">
        <v>1174</v>
      </c>
      <c r="B275" s="2305" t="s">
        <v>1175</v>
      </c>
      <c r="C275" s="2308">
        <v>370392051</v>
      </c>
      <c r="D275" s="2309">
        <v>0</v>
      </c>
      <c r="E275" s="2308">
        <v>441595269</v>
      </c>
    </row>
    <row r="276" spans="1:5" ht="15" customHeight="1" x14ac:dyDescent="0.2">
      <c r="A276" s="2304" t="s">
        <v>1176</v>
      </c>
      <c r="B276" s="2305" t="s">
        <v>1177</v>
      </c>
      <c r="C276" s="2308">
        <v>6645094</v>
      </c>
      <c r="D276" s="2309">
        <v>0</v>
      </c>
      <c r="E276" s="2308">
        <v>10107330</v>
      </c>
    </row>
    <row r="277" spans="1:5" ht="15" customHeight="1" x14ac:dyDescent="0.2">
      <c r="A277" s="2304" t="s">
        <v>1068</v>
      </c>
      <c r="B277" s="2305" t="s">
        <v>1069</v>
      </c>
      <c r="C277" s="2308">
        <v>46834544</v>
      </c>
      <c r="D277" s="2309">
        <v>0</v>
      </c>
      <c r="E277" s="2308">
        <v>48619771</v>
      </c>
    </row>
    <row r="278" spans="1:5" ht="15" customHeight="1" x14ac:dyDescent="0.2">
      <c r="A278" s="2304" t="s">
        <v>1070</v>
      </c>
      <c r="B278" s="2305" t="s">
        <v>1071</v>
      </c>
      <c r="C278" s="2308">
        <v>23017370</v>
      </c>
      <c r="D278" s="2309">
        <v>0</v>
      </c>
      <c r="E278" s="2308">
        <v>22402848</v>
      </c>
    </row>
    <row r="279" spans="1:5" ht="15" customHeight="1" x14ac:dyDescent="0.2">
      <c r="A279" s="2304" t="s">
        <v>1072</v>
      </c>
      <c r="B279" s="2305" t="s">
        <v>1073</v>
      </c>
      <c r="C279" s="2308">
        <v>9424984</v>
      </c>
      <c r="D279" s="2309">
        <v>0</v>
      </c>
      <c r="E279" s="2308">
        <v>9086172</v>
      </c>
    </row>
    <row r="280" spans="1:5" ht="15" customHeight="1" x14ac:dyDescent="0.2">
      <c r="A280" s="2304" t="s">
        <v>1148</v>
      </c>
      <c r="B280" s="2305" t="s">
        <v>1149</v>
      </c>
      <c r="C280" s="2308">
        <v>0</v>
      </c>
      <c r="D280" s="2309">
        <v>0</v>
      </c>
      <c r="E280" s="2308">
        <v>0</v>
      </c>
    </row>
    <row r="281" spans="1:5" ht="15" customHeight="1" x14ac:dyDescent="0.2">
      <c r="A281" s="2304" t="s">
        <v>1074</v>
      </c>
      <c r="B281" s="2305" t="s">
        <v>1075</v>
      </c>
      <c r="C281" s="2308">
        <v>14392190</v>
      </c>
      <c r="D281" s="2309">
        <v>0</v>
      </c>
      <c r="E281" s="2308">
        <v>17130751</v>
      </c>
    </row>
    <row r="282" spans="1:5" ht="15" customHeight="1" x14ac:dyDescent="0.2">
      <c r="A282" s="2304" t="s">
        <v>1178</v>
      </c>
      <c r="B282" s="2305" t="s">
        <v>1179</v>
      </c>
      <c r="C282" s="2308">
        <v>19277440</v>
      </c>
      <c r="D282" s="2309">
        <v>0</v>
      </c>
      <c r="E282" s="2308">
        <v>41557606</v>
      </c>
    </row>
    <row r="283" spans="1:5" ht="15" customHeight="1" x14ac:dyDescent="0.2">
      <c r="A283" s="2304" t="s">
        <v>1180</v>
      </c>
      <c r="B283" s="2305" t="s">
        <v>1181</v>
      </c>
      <c r="C283" s="2308">
        <v>19277440</v>
      </c>
      <c r="D283" s="2309">
        <v>0</v>
      </c>
      <c r="E283" s="2308">
        <v>41557606</v>
      </c>
    </row>
    <row r="284" spans="1:5" ht="15" customHeight="1" x14ac:dyDescent="0.2">
      <c r="A284" s="2310" t="s">
        <v>1076</v>
      </c>
      <c r="B284" s="2311" t="s">
        <v>1077</v>
      </c>
      <c r="C284" s="2312">
        <f>SUM(C274+C277+C282)</f>
        <v>443149129</v>
      </c>
      <c r="D284" s="2313">
        <v>0</v>
      </c>
      <c r="E284" s="2312">
        <f>SUM(E274+E277+E282)</f>
        <v>541879976</v>
      </c>
    </row>
    <row r="285" spans="1:5" ht="15" customHeight="1" x14ac:dyDescent="0.2">
      <c r="A285" s="2304">
        <v>113</v>
      </c>
      <c r="B285" s="2305" t="s">
        <v>1151</v>
      </c>
      <c r="C285" s="2308">
        <v>158942</v>
      </c>
      <c r="D285" s="2309"/>
      <c r="E285" s="2308">
        <v>0</v>
      </c>
    </row>
    <row r="286" spans="1:5" ht="15" customHeight="1" x14ac:dyDescent="0.2">
      <c r="A286" s="2304">
        <v>114</v>
      </c>
      <c r="B286" s="2305" t="s">
        <v>1079</v>
      </c>
      <c r="C286" s="2308">
        <v>158942</v>
      </c>
      <c r="D286" s="2309"/>
      <c r="E286" s="2308">
        <v>0</v>
      </c>
    </row>
    <row r="287" spans="1:5" ht="15" customHeight="1" x14ac:dyDescent="0.2">
      <c r="A287" s="2304">
        <v>117</v>
      </c>
      <c r="B287" s="2305" t="s">
        <v>1080</v>
      </c>
      <c r="C287" s="2308">
        <v>0</v>
      </c>
      <c r="D287" s="2309"/>
      <c r="E287" s="2308">
        <v>0</v>
      </c>
    </row>
    <row r="288" spans="1:5" ht="15" customHeight="1" x14ac:dyDescent="0.2">
      <c r="A288" s="2304">
        <v>122</v>
      </c>
      <c r="B288" s="2305" t="s">
        <v>1152</v>
      </c>
      <c r="C288" s="2308">
        <v>0</v>
      </c>
      <c r="D288" s="2309"/>
      <c r="E288" s="2308">
        <v>0</v>
      </c>
    </row>
    <row r="289" spans="1:5" ht="15" customHeight="1" x14ac:dyDescent="0.2">
      <c r="A289" s="2310">
        <v>142</v>
      </c>
      <c r="B289" s="2311" t="s">
        <v>1153</v>
      </c>
      <c r="C289" s="2312">
        <f>SUM(C285)</f>
        <v>158942</v>
      </c>
      <c r="D289" s="2313"/>
      <c r="E289" s="2312">
        <f>SUM(E285)</f>
        <v>0</v>
      </c>
    </row>
    <row r="290" spans="1:5" ht="15" customHeight="1" x14ac:dyDescent="0.2">
      <c r="A290" s="2304" t="s">
        <v>1082</v>
      </c>
      <c r="B290" s="2305" t="s">
        <v>1083</v>
      </c>
      <c r="C290" s="2308">
        <v>16936226</v>
      </c>
      <c r="D290" s="2309">
        <v>0</v>
      </c>
      <c r="E290" s="2308">
        <v>16936226</v>
      </c>
    </row>
    <row r="291" spans="1:5" ht="15" customHeight="1" x14ac:dyDescent="0.2">
      <c r="A291" s="2304">
        <v>145</v>
      </c>
      <c r="B291" s="2305" t="s">
        <v>1182</v>
      </c>
      <c r="C291" s="2308">
        <v>16287572</v>
      </c>
      <c r="D291" s="2309"/>
      <c r="E291" s="2308">
        <v>609208178</v>
      </c>
    </row>
    <row r="292" spans="1:5" ht="15" customHeight="1" x14ac:dyDescent="0.2">
      <c r="A292" s="2304" t="s">
        <v>1183</v>
      </c>
      <c r="B292" s="2305" t="s">
        <v>1184</v>
      </c>
      <c r="C292" s="2308">
        <v>0</v>
      </c>
      <c r="D292" s="2309">
        <v>0</v>
      </c>
      <c r="E292" s="2308">
        <v>0</v>
      </c>
    </row>
    <row r="293" spans="1:5" ht="15" customHeight="1" x14ac:dyDescent="0.2">
      <c r="A293" s="2304" t="s">
        <v>1084</v>
      </c>
      <c r="B293" s="2305" t="s">
        <v>1085</v>
      </c>
      <c r="C293" s="2308">
        <v>648654</v>
      </c>
      <c r="D293" s="2309">
        <v>0</v>
      </c>
      <c r="E293" s="2308">
        <v>2252487</v>
      </c>
    </row>
    <row r="294" spans="1:5" ht="15" customHeight="1" x14ac:dyDescent="0.2">
      <c r="A294" s="2304" t="s">
        <v>1185</v>
      </c>
      <c r="B294" s="2305" t="s">
        <v>1150</v>
      </c>
      <c r="C294" s="2308">
        <v>0</v>
      </c>
      <c r="D294" s="2309">
        <v>0</v>
      </c>
      <c r="E294" s="2308">
        <v>0</v>
      </c>
    </row>
    <row r="295" spans="1:5" ht="15" customHeight="1" x14ac:dyDescent="0.2">
      <c r="A295" s="2304" t="s">
        <v>1186</v>
      </c>
      <c r="B295" s="2305" t="s">
        <v>1187</v>
      </c>
      <c r="C295" s="2308">
        <v>51937</v>
      </c>
      <c r="D295" s="2309">
        <v>0</v>
      </c>
      <c r="E295" s="2308">
        <v>80000</v>
      </c>
    </row>
    <row r="296" spans="1:5" ht="15" customHeight="1" x14ac:dyDescent="0.2">
      <c r="A296" s="2304" t="s">
        <v>1188</v>
      </c>
      <c r="B296" s="2305" t="s">
        <v>1189</v>
      </c>
      <c r="C296" s="2308">
        <v>66711875</v>
      </c>
      <c r="D296" s="2309">
        <v>0</v>
      </c>
      <c r="E296" s="2308">
        <v>66711875</v>
      </c>
    </row>
    <row r="297" spans="1:5" ht="15" customHeight="1" x14ac:dyDescent="0.2">
      <c r="A297" s="2304">
        <v>155</v>
      </c>
      <c r="B297" s="2305" t="s">
        <v>1190</v>
      </c>
      <c r="C297" s="2308">
        <v>0</v>
      </c>
      <c r="D297" s="2309"/>
      <c r="E297" s="2308">
        <v>0</v>
      </c>
    </row>
    <row r="298" spans="1:5" ht="15" customHeight="1" x14ac:dyDescent="0.2">
      <c r="A298" s="2310" t="s">
        <v>1086</v>
      </c>
      <c r="B298" s="2311" t="s">
        <v>1087</v>
      </c>
      <c r="C298" s="2312">
        <f>SUM(C290+C295+C296+C297)</f>
        <v>83700038</v>
      </c>
      <c r="D298" s="2313">
        <v>0</v>
      </c>
      <c r="E298" s="2312">
        <v>678252540</v>
      </c>
    </row>
    <row r="299" spans="1:5" ht="15" customHeight="1" x14ac:dyDescent="0.2">
      <c r="A299" s="2310" t="s">
        <v>1088</v>
      </c>
      <c r="B299" s="2311" t="s">
        <v>1089</v>
      </c>
      <c r="C299" s="2312">
        <f>SUM(C284+C298+C289)</f>
        <v>527008109</v>
      </c>
      <c r="D299" s="2313">
        <v>0</v>
      </c>
      <c r="E299" s="2312">
        <f>SUM(E284+E298+E289)</f>
        <v>1220132516</v>
      </c>
    </row>
    <row r="300" spans="1:5" ht="15" customHeight="1" x14ac:dyDescent="0.2">
      <c r="A300" s="2304">
        <v>160</v>
      </c>
      <c r="B300" s="2305" t="s">
        <v>1191</v>
      </c>
      <c r="C300" s="2308">
        <v>0</v>
      </c>
      <c r="D300" s="2309"/>
      <c r="E300" s="2308">
        <v>0</v>
      </c>
    </row>
    <row r="301" spans="1:5" ht="15" customHeight="1" x14ac:dyDescent="0.2">
      <c r="A301" s="2304" t="s">
        <v>1090</v>
      </c>
      <c r="B301" s="2305" t="s">
        <v>1091</v>
      </c>
      <c r="C301" s="2308">
        <v>1880363</v>
      </c>
      <c r="D301" s="2309">
        <v>0</v>
      </c>
      <c r="E301" s="2308">
        <v>30187962</v>
      </c>
    </row>
    <row r="302" spans="1:5" ht="15" customHeight="1" x14ac:dyDescent="0.2">
      <c r="A302" s="2304"/>
      <c r="B302" s="2305" t="s">
        <v>1192</v>
      </c>
      <c r="C302" s="2308">
        <v>461455</v>
      </c>
      <c r="D302" s="2309"/>
      <c r="E302" s="2308">
        <v>0</v>
      </c>
    </row>
    <row r="303" spans="1:5" ht="15" customHeight="1" x14ac:dyDescent="0.2">
      <c r="A303" s="2304" t="s">
        <v>1092</v>
      </c>
      <c r="B303" s="2305" t="s">
        <v>1093</v>
      </c>
      <c r="C303" s="2308">
        <v>-44558124</v>
      </c>
      <c r="D303" s="2309">
        <v>0</v>
      </c>
      <c r="E303" s="2308">
        <v>0</v>
      </c>
    </row>
    <row r="304" spans="1:5" ht="15" customHeight="1" x14ac:dyDescent="0.2">
      <c r="A304" s="2310" t="s">
        <v>1094</v>
      </c>
      <c r="B304" s="2311" t="s">
        <v>1095</v>
      </c>
      <c r="C304" s="2312">
        <f>SUM(C300:C303)</f>
        <v>-42216306</v>
      </c>
      <c r="D304" s="2313">
        <v>0</v>
      </c>
      <c r="E304" s="2312">
        <f>SUM(E300:E303)</f>
        <v>30187962</v>
      </c>
    </row>
    <row r="305" spans="1:5" ht="15" customHeight="1" x14ac:dyDescent="0.2">
      <c r="A305" s="2304">
        <v>165</v>
      </c>
      <c r="B305" s="2305" t="s">
        <v>1146</v>
      </c>
      <c r="C305" s="2308">
        <v>-693985</v>
      </c>
      <c r="D305" s="2309">
        <v>0</v>
      </c>
      <c r="E305" s="2308">
        <v>-518238</v>
      </c>
    </row>
    <row r="306" spans="1:5" ht="15" customHeight="1" x14ac:dyDescent="0.2">
      <c r="A306" s="2304" t="s">
        <v>1096</v>
      </c>
      <c r="B306" s="2305" t="s">
        <v>1097</v>
      </c>
      <c r="C306" s="2308">
        <v>-653090</v>
      </c>
      <c r="D306" s="2309">
        <v>0</v>
      </c>
      <c r="E306" s="2308">
        <v>-156223791</v>
      </c>
    </row>
    <row r="307" spans="1:5" ht="15" customHeight="1" x14ac:dyDescent="0.2">
      <c r="A307" s="2310" t="s">
        <v>1098</v>
      </c>
      <c r="B307" s="2311" t="s">
        <v>1099</v>
      </c>
      <c r="C307" s="2312">
        <f>SUM(C305:C306)</f>
        <v>-1347075</v>
      </c>
      <c r="D307" s="2313">
        <v>0</v>
      </c>
      <c r="E307" s="2312">
        <f>SUM(E305:E306)</f>
        <v>-156742029</v>
      </c>
    </row>
    <row r="308" spans="1:5" ht="15" customHeight="1" x14ac:dyDescent="0.2">
      <c r="A308" s="2304">
        <v>169</v>
      </c>
      <c r="B308" s="2305" t="s">
        <v>1193</v>
      </c>
      <c r="C308" s="2308">
        <v>0</v>
      </c>
      <c r="D308" s="2309"/>
      <c r="E308" s="2308">
        <v>0</v>
      </c>
    </row>
    <row r="309" spans="1:5" ht="15" customHeight="1" x14ac:dyDescent="0.2">
      <c r="A309" s="2310">
        <v>170</v>
      </c>
      <c r="B309" s="2311" t="s">
        <v>1194</v>
      </c>
      <c r="C309" s="2312">
        <f>SUM(C308)</f>
        <v>0</v>
      </c>
      <c r="D309" s="2313"/>
      <c r="E309" s="2312">
        <f>SUM(E308)</f>
        <v>0</v>
      </c>
    </row>
    <row r="310" spans="1:5" ht="15" customHeight="1" x14ac:dyDescent="0.2">
      <c r="A310" s="2310" t="s">
        <v>1100</v>
      </c>
      <c r="B310" s="2311" t="s">
        <v>1101</v>
      </c>
      <c r="C310" s="2312">
        <f>C304+C307+C309</f>
        <v>-43563381</v>
      </c>
      <c r="D310" s="2313">
        <v>0</v>
      </c>
      <c r="E310" s="2312">
        <f>E304+E307+E309</f>
        <v>-126554067</v>
      </c>
    </row>
    <row r="311" spans="1:5" ht="15" customHeight="1" x14ac:dyDescent="0.2">
      <c r="A311" s="2304" t="s">
        <v>1102</v>
      </c>
      <c r="B311" s="2305" t="s">
        <v>1103</v>
      </c>
      <c r="C311" s="2308">
        <v>0</v>
      </c>
      <c r="D311" s="2309">
        <v>0</v>
      </c>
      <c r="E311" s="2308">
        <v>0</v>
      </c>
    </row>
    <row r="312" spans="1:5" ht="15" customHeight="1" x14ac:dyDescent="0.2">
      <c r="A312" s="2304" t="s">
        <v>1104</v>
      </c>
      <c r="B312" s="2305" t="s">
        <v>1105</v>
      </c>
      <c r="C312" s="2308">
        <v>54635</v>
      </c>
      <c r="D312" s="2309">
        <v>0</v>
      </c>
      <c r="E312" s="2308">
        <v>27031</v>
      </c>
    </row>
    <row r="313" spans="1:5" ht="15" customHeight="1" x14ac:dyDescent="0.2">
      <c r="A313" s="2310" t="s">
        <v>1106</v>
      </c>
      <c r="B313" s="2311" t="s">
        <v>1107</v>
      </c>
      <c r="C313" s="2312">
        <f>SUM(C311:C312)</f>
        <v>54635</v>
      </c>
      <c r="D313" s="2313">
        <v>0</v>
      </c>
      <c r="E313" s="2312">
        <f>SUM(E311:E312)</f>
        <v>27031</v>
      </c>
    </row>
    <row r="314" spans="1:5" ht="15" customHeight="1" x14ac:dyDescent="0.2">
      <c r="A314" s="2310" t="s">
        <v>1108</v>
      </c>
      <c r="B314" s="2311" t="s">
        <v>1109</v>
      </c>
      <c r="C314" s="2312">
        <f>SUM(C259+C266+C272+C299+C310+C313)</f>
        <v>7426126622</v>
      </c>
      <c r="D314" s="2313">
        <v>0</v>
      </c>
      <c r="E314" s="2312">
        <f>SUM(E259+E266+E272+E299+E310+E313)</f>
        <v>9875868132</v>
      </c>
    </row>
    <row r="315" spans="1:5" ht="15" customHeight="1" x14ac:dyDescent="0.2">
      <c r="A315" s="2304" t="s">
        <v>1110</v>
      </c>
      <c r="B315" s="2305" t="s">
        <v>1111</v>
      </c>
      <c r="C315" s="2308">
        <v>6190175348</v>
      </c>
      <c r="D315" s="2309">
        <v>0</v>
      </c>
      <c r="E315" s="2308">
        <v>6190175348</v>
      </c>
    </row>
    <row r="316" spans="1:5" ht="15" customHeight="1" x14ac:dyDescent="0.2">
      <c r="A316" s="2304" t="s">
        <v>1195</v>
      </c>
      <c r="B316" s="2305" t="s">
        <v>1196</v>
      </c>
      <c r="C316" s="2308">
        <v>-169707832</v>
      </c>
      <c r="D316" s="2309">
        <v>0</v>
      </c>
      <c r="E316" s="2308">
        <v>-169707832</v>
      </c>
    </row>
    <row r="317" spans="1:5" ht="15" customHeight="1" x14ac:dyDescent="0.2">
      <c r="A317" s="2304" t="s">
        <v>1197</v>
      </c>
      <c r="B317" s="2305" t="s">
        <v>1198</v>
      </c>
      <c r="C317" s="2308">
        <v>92518566</v>
      </c>
      <c r="D317" s="2309">
        <v>0</v>
      </c>
      <c r="E317" s="2308">
        <v>92518566</v>
      </c>
    </row>
    <row r="318" spans="1:5" ht="15" customHeight="1" x14ac:dyDescent="0.2">
      <c r="A318" s="2304" t="s">
        <v>1112</v>
      </c>
      <c r="B318" s="2305" t="s">
        <v>1113</v>
      </c>
      <c r="C318" s="2308">
        <v>-154537825</v>
      </c>
      <c r="D318" s="2309">
        <v>0</v>
      </c>
      <c r="E318" s="2308">
        <v>-138457083</v>
      </c>
    </row>
    <row r="319" spans="1:5" ht="15" customHeight="1" x14ac:dyDescent="0.2">
      <c r="A319" s="2304" t="s">
        <v>1199</v>
      </c>
      <c r="B319" s="2305" t="s">
        <v>1200</v>
      </c>
      <c r="C319" s="2308">
        <v>0</v>
      </c>
      <c r="D319" s="2309">
        <v>0</v>
      </c>
      <c r="E319" s="2308">
        <v>1437812592</v>
      </c>
    </row>
    <row r="320" spans="1:5" ht="15" customHeight="1" x14ac:dyDescent="0.2">
      <c r="A320" s="2304" t="s">
        <v>1114</v>
      </c>
      <c r="B320" s="2305" t="s">
        <v>1115</v>
      </c>
      <c r="C320" s="2308">
        <v>16080742</v>
      </c>
      <c r="D320" s="2309">
        <v>0</v>
      </c>
      <c r="E320" s="2308">
        <v>186161909</v>
      </c>
    </row>
    <row r="321" spans="1:5" ht="15" customHeight="1" x14ac:dyDescent="0.2">
      <c r="A321" s="2310" t="s">
        <v>1116</v>
      </c>
      <c r="B321" s="2311" t="s">
        <v>1117</v>
      </c>
      <c r="C321" s="2312">
        <f>SUM(C315+C316++C317+C318+C320)</f>
        <v>5974528999</v>
      </c>
      <c r="D321" s="2313">
        <v>0</v>
      </c>
      <c r="E321" s="2312">
        <f>SUM(E315+E316++E317+E318+E320)+E319</f>
        <v>7598503500</v>
      </c>
    </row>
    <row r="322" spans="1:5" ht="15" customHeight="1" x14ac:dyDescent="0.2">
      <c r="A322" s="2304" t="s">
        <v>1118</v>
      </c>
      <c r="B322" s="2305" t="s">
        <v>1119</v>
      </c>
      <c r="C322" s="2308">
        <v>0</v>
      </c>
      <c r="D322" s="2309">
        <v>0</v>
      </c>
      <c r="E322" s="2308">
        <v>0</v>
      </c>
    </row>
    <row r="323" spans="1:5" ht="15" customHeight="1" x14ac:dyDescent="0.2">
      <c r="A323" s="2304" t="s">
        <v>1120</v>
      </c>
      <c r="B323" s="2305" t="s">
        <v>1121</v>
      </c>
      <c r="C323" s="2308">
        <v>1297346</v>
      </c>
      <c r="D323" s="2309">
        <v>0</v>
      </c>
      <c r="E323" s="2308">
        <v>4861339</v>
      </c>
    </row>
    <row r="324" spans="1:5" ht="15" customHeight="1" x14ac:dyDescent="0.2">
      <c r="A324" s="2304" t="s">
        <v>1201</v>
      </c>
      <c r="B324" s="2305" t="s">
        <v>1202</v>
      </c>
      <c r="C324" s="2308">
        <v>0</v>
      </c>
      <c r="D324" s="2309">
        <v>0</v>
      </c>
      <c r="E324" s="2308">
        <v>149555</v>
      </c>
    </row>
    <row r="325" spans="1:5" ht="15" customHeight="1" x14ac:dyDescent="0.2">
      <c r="A325" s="2304">
        <v>191</v>
      </c>
      <c r="B325" s="2305" t="s">
        <v>1203</v>
      </c>
      <c r="C325" s="2308">
        <v>0</v>
      </c>
      <c r="D325" s="2309">
        <v>0</v>
      </c>
      <c r="E325" s="2308">
        <v>66407507</v>
      </c>
    </row>
    <row r="326" spans="1:5" ht="15" customHeight="1" x14ac:dyDescent="0.2">
      <c r="A326" s="2310">
        <v>209</v>
      </c>
      <c r="B326" s="2311" t="s">
        <v>1123</v>
      </c>
      <c r="C326" s="2312">
        <f>SUM(C322:C325)</f>
        <v>1297346</v>
      </c>
      <c r="D326" s="2313">
        <v>0</v>
      </c>
      <c r="E326" s="2312">
        <f>SUM(E322:E325)</f>
        <v>71418401</v>
      </c>
    </row>
    <row r="327" spans="1:5" ht="15" customHeight="1" x14ac:dyDescent="0.2">
      <c r="A327" s="2304">
        <v>210</v>
      </c>
      <c r="B327" s="2305" t="s">
        <v>1125</v>
      </c>
      <c r="C327" s="2308">
        <v>3029</v>
      </c>
      <c r="D327" s="2309">
        <v>0</v>
      </c>
      <c r="E327" s="2308">
        <v>777</v>
      </c>
    </row>
    <row r="328" spans="1:5" ht="15" customHeight="1" x14ac:dyDescent="0.2">
      <c r="A328" s="2304">
        <v>212</v>
      </c>
      <c r="B328" s="2305" t="s">
        <v>1127</v>
      </c>
      <c r="C328" s="2308">
        <v>6725768</v>
      </c>
      <c r="D328" s="2309">
        <v>0</v>
      </c>
      <c r="E328" s="2308">
        <v>6971195</v>
      </c>
    </row>
    <row r="329" spans="1:5" ht="15" customHeight="1" x14ac:dyDescent="0.2">
      <c r="A329" s="2304">
        <v>213</v>
      </c>
      <c r="B329" s="2305" t="s">
        <v>1204</v>
      </c>
      <c r="C329" s="2308">
        <v>154344</v>
      </c>
      <c r="D329" s="2309">
        <v>0</v>
      </c>
      <c r="E329" s="2308">
        <v>418473</v>
      </c>
    </row>
    <row r="330" spans="1:5" ht="15" customHeight="1" x14ac:dyDescent="0.2">
      <c r="A330" s="2304">
        <v>214</v>
      </c>
      <c r="B330" s="2305" t="s">
        <v>1205</v>
      </c>
      <c r="C330" s="2308">
        <v>0</v>
      </c>
      <c r="D330" s="2309"/>
      <c r="E330" s="2308">
        <v>0</v>
      </c>
    </row>
    <row r="331" spans="1:5" ht="15" customHeight="1" x14ac:dyDescent="0.2">
      <c r="A331" s="2304" t="s">
        <v>1147</v>
      </c>
      <c r="B331" s="2305" t="s">
        <v>1128</v>
      </c>
      <c r="C331" s="2308">
        <v>1394460</v>
      </c>
      <c r="D331" s="2309">
        <v>0</v>
      </c>
      <c r="E331" s="2308">
        <v>79705</v>
      </c>
    </row>
    <row r="332" spans="1:5" ht="15" customHeight="1" x14ac:dyDescent="0.2">
      <c r="A332" s="2304" t="s">
        <v>1206</v>
      </c>
      <c r="B332" s="2305" t="s">
        <v>1207</v>
      </c>
      <c r="C332" s="2308">
        <v>0</v>
      </c>
      <c r="D332" s="2309">
        <v>0</v>
      </c>
      <c r="E332" s="2308">
        <v>0</v>
      </c>
    </row>
    <row r="333" spans="1:5" ht="15" customHeight="1" x14ac:dyDescent="0.2">
      <c r="A333" s="2304" t="s">
        <v>1208</v>
      </c>
      <c r="B333" s="2305" t="s">
        <v>1209</v>
      </c>
      <c r="C333" s="2308">
        <v>5398843</v>
      </c>
      <c r="D333" s="2309">
        <v>0</v>
      </c>
      <c r="E333" s="2308">
        <v>12106414</v>
      </c>
    </row>
    <row r="334" spans="1:5" ht="15" customHeight="1" x14ac:dyDescent="0.2">
      <c r="A334" s="2304" t="s">
        <v>1210</v>
      </c>
      <c r="B334" s="2305" t="s">
        <v>1211</v>
      </c>
      <c r="C334" s="2308">
        <v>5398843</v>
      </c>
      <c r="D334" s="2309">
        <v>0</v>
      </c>
      <c r="E334" s="2308">
        <v>12106414</v>
      </c>
    </row>
    <row r="335" spans="1:5" ht="15" customHeight="1" x14ac:dyDescent="0.2">
      <c r="A335" s="2310" t="s">
        <v>1129</v>
      </c>
      <c r="B335" s="2311" t="s">
        <v>1130</v>
      </c>
      <c r="C335" s="2312">
        <f>SUM(C327:C333)</f>
        <v>13676444</v>
      </c>
      <c r="D335" s="2313">
        <v>0</v>
      </c>
      <c r="E335" s="2312">
        <f>SUM(E327:E333)</f>
        <v>19576564</v>
      </c>
    </row>
    <row r="336" spans="1:5" ht="15" customHeight="1" x14ac:dyDescent="0.2">
      <c r="A336" s="2304" t="s">
        <v>1131</v>
      </c>
      <c r="B336" s="2305" t="s">
        <v>1132</v>
      </c>
      <c r="C336" s="2308">
        <v>43118998</v>
      </c>
      <c r="D336" s="2309">
        <v>0</v>
      </c>
      <c r="E336" s="2308">
        <v>66113121</v>
      </c>
    </row>
    <row r="337" spans="1:5" ht="15" customHeight="1" x14ac:dyDescent="0.2">
      <c r="A337" s="2304" t="s">
        <v>1212</v>
      </c>
      <c r="B337" s="2305" t="s">
        <v>1213</v>
      </c>
      <c r="C337" s="2308">
        <v>0</v>
      </c>
      <c r="D337" s="2309">
        <v>0</v>
      </c>
      <c r="E337" s="2308">
        <v>18000</v>
      </c>
    </row>
    <row r="338" spans="1:5" ht="15" customHeight="1" x14ac:dyDescent="0.2">
      <c r="A338" s="2304" t="s">
        <v>1133</v>
      </c>
      <c r="B338" s="2305" t="s">
        <v>1134</v>
      </c>
      <c r="C338" s="2308">
        <v>37845640</v>
      </c>
      <c r="D338" s="2309">
        <v>0</v>
      </c>
      <c r="E338" s="2308">
        <v>37136188</v>
      </c>
    </row>
    <row r="339" spans="1:5" ht="15" customHeight="1" x14ac:dyDescent="0.2">
      <c r="A339" s="2304">
        <v>240</v>
      </c>
      <c r="B339" s="2305" t="s">
        <v>1214</v>
      </c>
      <c r="C339" s="2308">
        <v>11300</v>
      </c>
      <c r="D339" s="2309">
        <v>0</v>
      </c>
      <c r="E339" s="2308">
        <v>0</v>
      </c>
    </row>
    <row r="340" spans="1:5" ht="15" customHeight="1" x14ac:dyDescent="0.2">
      <c r="A340" s="2310" t="s">
        <v>1135</v>
      </c>
      <c r="B340" s="2311" t="s">
        <v>1136</v>
      </c>
      <c r="C340" s="2312">
        <f>SUM(C336:C339)</f>
        <v>80975938</v>
      </c>
      <c r="D340" s="2313">
        <v>0</v>
      </c>
      <c r="E340" s="2312">
        <f>SUM(E336:E339)</f>
        <v>103267309</v>
      </c>
    </row>
    <row r="341" spans="1:5" ht="15" customHeight="1" x14ac:dyDescent="0.2">
      <c r="A341" s="2310" t="s">
        <v>1137</v>
      </c>
      <c r="B341" s="2311" t="s">
        <v>1138</v>
      </c>
      <c r="C341" s="2312">
        <f>SUM(C326+C335+C340)</f>
        <v>95949728</v>
      </c>
      <c r="D341" s="2313">
        <v>0</v>
      </c>
      <c r="E341" s="2312">
        <f>SUM(E326+E335+E340)</f>
        <v>194262274</v>
      </c>
    </row>
    <row r="342" spans="1:5" ht="15" customHeight="1" x14ac:dyDescent="0.2">
      <c r="A342" s="2304" t="s">
        <v>1139</v>
      </c>
      <c r="B342" s="2305" t="s">
        <v>1140</v>
      </c>
      <c r="C342" s="2308">
        <v>5421383</v>
      </c>
      <c r="D342" s="2309">
        <v>0</v>
      </c>
      <c r="E342" s="2308">
        <v>4965414</v>
      </c>
    </row>
    <row r="343" spans="1:5" ht="15" customHeight="1" x14ac:dyDescent="0.2">
      <c r="A343" s="2304" t="s">
        <v>1215</v>
      </c>
      <c r="B343" s="2305" t="s">
        <v>1216</v>
      </c>
      <c r="C343" s="2308">
        <v>1350226512</v>
      </c>
      <c r="D343" s="2309">
        <v>0</v>
      </c>
      <c r="E343" s="2308">
        <v>2078136944</v>
      </c>
    </row>
    <row r="344" spans="1:5" ht="15" customHeight="1" x14ac:dyDescent="0.2">
      <c r="A344" s="2310" t="s">
        <v>1141</v>
      </c>
      <c r="B344" s="2311" t="s">
        <v>1142</v>
      </c>
      <c r="C344" s="2312">
        <f>SUM(C342:C343)</f>
        <v>1355647895</v>
      </c>
      <c r="D344" s="2313">
        <v>0</v>
      </c>
      <c r="E344" s="2312">
        <f>SUM(E342:E343)</f>
        <v>2083102358</v>
      </c>
    </row>
    <row r="345" spans="1:5" ht="15" customHeight="1" thickBot="1" x14ac:dyDescent="0.25">
      <c r="A345" s="2314" t="s">
        <v>1143</v>
      </c>
      <c r="B345" s="2315" t="s">
        <v>1144</v>
      </c>
      <c r="C345" s="2316">
        <f>SUM(C321+C341+C344)</f>
        <v>7426126622</v>
      </c>
      <c r="D345" s="2317">
        <v>0</v>
      </c>
      <c r="E345" s="2316">
        <f>SUM(E321+E341+E344)</f>
        <v>9875868132</v>
      </c>
    </row>
    <row r="346" spans="1:5" ht="15" customHeight="1" x14ac:dyDescent="0.2">
      <c r="A346" s="2279"/>
      <c r="B346" s="2279"/>
      <c r="C346" s="2279"/>
      <c r="D346" s="2279"/>
      <c r="E346" s="2279"/>
    </row>
    <row r="347" spans="1:5" ht="15" customHeight="1" thickBot="1" x14ac:dyDescent="0.25">
      <c r="A347" s="2279"/>
      <c r="B347" s="2279"/>
      <c r="C347" s="2279"/>
      <c r="D347" s="2279"/>
      <c r="E347" s="2279"/>
    </row>
    <row r="348" spans="1:5" ht="15" customHeight="1" thickBot="1" x14ac:dyDescent="0.25">
      <c r="A348" s="2862" t="s">
        <v>1506</v>
      </c>
      <c r="B348" s="2863"/>
      <c r="C348" s="2863"/>
      <c r="D348" s="2863"/>
      <c r="E348" s="2864"/>
    </row>
    <row r="349" spans="1:5" ht="15" customHeight="1" x14ac:dyDescent="0.2">
      <c r="A349" s="2614" t="s">
        <v>657</v>
      </c>
      <c r="B349" s="2615" t="s">
        <v>658</v>
      </c>
      <c r="C349" s="2616" t="s">
        <v>1217</v>
      </c>
      <c r="D349" s="2617" t="s">
        <v>722</v>
      </c>
      <c r="E349" s="2616" t="s">
        <v>723</v>
      </c>
    </row>
    <row r="350" spans="1:5" ht="15" customHeight="1" x14ac:dyDescent="0.2">
      <c r="A350" s="2598">
        <v>1</v>
      </c>
      <c r="B350" s="2599">
        <v>2</v>
      </c>
      <c r="C350" s="2600">
        <v>3</v>
      </c>
      <c r="D350" s="2610">
        <v>4</v>
      </c>
      <c r="E350" s="2600">
        <v>5</v>
      </c>
    </row>
    <row r="351" spans="1:5" ht="15" customHeight="1" x14ac:dyDescent="0.2">
      <c r="A351" s="2603" t="s">
        <v>712</v>
      </c>
      <c r="B351" s="2601" t="s">
        <v>1053</v>
      </c>
      <c r="C351" s="2604">
        <v>1126233</v>
      </c>
      <c r="D351" s="2611">
        <v>0</v>
      </c>
      <c r="E351" s="2604">
        <v>621647</v>
      </c>
    </row>
    <row r="352" spans="1:5" ht="15" customHeight="1" x14ac:dyDescent="0.2">
      <c r="A352" s="2603" t="s">
        <v>664</v>
      </c>
      <c r="B352" s="2601" t="s">
        <v>1154</v>
      </c>
      <c r="C352" s="2604">
        <v>2597649</v>
      </c>
      <c r="D352" s="2611">
        <v>0</v>
      </c>
      <c r="E352" s="2604">
        <v>2035753</v>
      </c>
    </row>
    <row r="353" spans="1:5" ht="15" customHeight="1" x14ac:dyDescent="0.2">
      <c r="A353" s="2605" t="s">
        <v>666</v>
      </c>
      <c r="B353" s="2602" t="s">
        <v>1054</v>
      </c>
      <c r="C353" s="2606">
        <v>3723882</v>
      </c>
      <c r="D353" s="2612">
        <v>0</v>
      </c>
      <c r="E353" s="2606">
        <v>2657400</v>
      </c>
    </row>
    <row r="354" spans="1:5" ht="15" customHeight="1" x14ac:dyDescent="0.2">
      <c r="A354" s="2603" t="s">
        <v>763</v>
      </c>
      <c r="B354" s="2601" t="s">
        <v>1155</v>
      </c>
      <c r="C354" s="2604">
        <v>5772471888</v>
      </c>
      <c r="D354" s="2611">
        <v>0</v>
      </c>
      <c r="E354" s="2604">
        <v>5823688930</v>
      </c>
    </row>
    <row r="355" spans="1:5" ht="15" customHeight="1" x14ac:dyDescent="0.2">
      <c r="A355" s="2603" t="s">
        <v>755</v>
      </c>
      <c r="B355" s="2601" t="s">
        <v>1055</v>
      </c>
      <c r="C355" s="2604">
        <v>39760484</v>
      </c>
      <c r="D355" s="2611">
        <v>0</v>
      </c>
      <c r="E355" s="2604">
        <v>45168336</v>
      </c>
    </row>
    <row r="356" spans="1:5" ht="15" customHeight="1" x14ac:dyDescent="0.2">
      <c r="A356" s="2603" t="s">
        <v>668</v>
      </c>
      <c r="B356" s="2601" t="s">
        <v>1156</v>
      </c>
      <c r="C356" s="2604">
        <v>288955157</v>
      </c>
      <c r="D356" s="2611">
        <v>0</v>
      </c>
      <c r="E356" s="2604">
        <v>763038842</v>
      </c>
    </row>
    <row r="357" spans="1:5" s="2564" customFormat="1" ht="15" customHeight="1" x14ac:dyDescent="0.2">
      <c r="A357" s="2603" t="s">
        <v>670</v>
      </c>
      <c r="B357" s="2601" t="s">
        <v>1473</v>
      </c>
      <c r="C357" s="2604">
        <v>0</v>
      </c>
      <c r="D357" s="2611">
        <v>0</v>
      </c>
      <c r="E357" s="2604">
        <v>1437812592</v>
      </c>
    </row>
    <row r="358" spans="1:5" ht="15" customHeight="1" x14ac:dyDescent="0.2">
      <c r="A358" s="2605" t="s">
        <v>714</v>
      </c>
      <c r="B358" s="2602" t="s">
        <v>1056</v>
      </c>
      <c r="C358" s="2606">
        <v>6101187529</v>
      </c>
      <c r="D358" s="2612">
        <v>0</v>
      </c>
      <c r="E358" s="2606">
        <v>8069708700</v>
      </c>
    </row>
    <row r="359" spans="1:5" ht="15" customHeight="1" x14ac:dyDescent="0.2">
      <c r="A359" s="2603" t="s">
        <v>672</v>
      </c>
      <c r="B359" s="2601" t="s">
        <v>1475</v>
      </c>
      <c r="C359" s="2604">
        <v>600000</v>
      </c>
      <c r="D359" s="2611">
        <v>0</v>
      </c>
      <c r="E359" s="2604">
        <v>24550000</v>
      </c>
    </row>
    <row r="360" spans="1:5" ht="15" customHeight="1" x14ac:dyDescent="0.2">
      <c r="A360" s="2603" t="s">
        <v>676</v>
      </c>
      <c r="B360" s="2601" t="s">
        <v>1476</v>
      </c>
      <c r="C360" s="2604">
        <v>600000</v>
      </c>
      <c r="D360" s="2611">
        <v>0</v>
      </c>
      <c r="E360" s="2604">
        <v>24550000</v>
      </c>
    </row>
    <row r="361" spans="1:5" ht="15" customHeight="1" x14ac:dyDescent="0.2">
      <c r="A361" s="2605" t="s">
        <v>690</v>
      </c>
      <c r="B361" s="2602" t="s">
        <v>1477</v>
      </c>
      <c r="C361" s="2606">
        <v>600000</v>
      </c>
      <c r="D361" s="2612">
        <v>0</v>
      </c>
      <c r="E361" s="2606">
        <v>24550000</v>
      </c>
    </row>
    <row r="362" spans="1:5" ht="15" customHeight="1" x14ac:dyDescent="0.2">
      <c r="A362" s="2605" t="s">
        <v>698</v>
      </c>
      <c r="B362" s="2602" t="s">
        <v>1057</v>
      </c>
      <c r="C362" s="2606">
        <v>6105511411</v>
      </c>
      <c r="D362" s="2612">
        <v>0</v>
      </c>
      <c r="E362" s="2606">
        <v>8096916100</v>
      </c>
    </row>
    <row r="363" spans="1:5" s="2564" customFormat="1" ht="15" customHeight="1" x14ac:dyDescent="0.2">
      <c r="A363" s="2603" t="s">
        <v>708</v>
      </c>
      <c r="B363" s="2601" t="s">
        <v>1474</v>
      </c>
      <c r="C363" s="2604">
        <v>0</v>
      </c>
      <c r="D363" s="2611">
        <v>0</v>
      </c>
      <c r="E363" s="2604">
        <v>145220541</v>
      </c>
    </row>
    <row r="364" spans="1:5" ht="15" customHeight="1" x14ac:dyDescent="0.2">
      <c r="A364" s="2603" t="s">
        <v>1160</v>
      </c>
      <c r="B364" s="2601" t="s">
        <v>1161</v>
      </c>
      <c r="C364" s="2604">
        <v>344979997</v>
      </c>
      <c r="D364" s="2611">
        <v>0</v>
      </c>
      <c r="E364" s="2604">
        <v>196249382</v>
      </c>
    </row>
    <row r="365" spans="1:5" ht="15" customHeight="1" x14ac:dyDescent="0.2">
      <c r="A365" s="2603" t="s">
        <v>1162</v>
      </c>
      <c r="B365" s="2601" t="s">
        <v>1163</v>
      </c>
      <c r="C365" s="2604">
        <v>64160000</v>
      </c>
      <c r="D365" s="2611">
        <v>0</v>
      </c>
      <c r="E365" s="2604">
        <v>0</v>
      </c>
    </row>
    <row r="366" spans="1:5" ht="15" customHeight="1" x14ac:dyDescent="0.2">
      <c r="A366" s="2603" t="s">
        <v>718</v>
      </c>
      <c r="B366" s="2601" t="s">
        <v>1164</v>
      </c>
      <c r="C366" s="2604">
        <v>72823028</v>
      </c>
      <c r="D366" s="2611">
        <v>0</v>
      </c>
      <c r="E366" s="2604">
        <v>196249382</v>
      </c>
    </row>
    <row r="367" spans="1:5" ht="15" customHeight="1" x14ac:dyDescent="0.2">
      <c r="A367" s="2603" t="s">
        <v>1165</v>
      </c>
      <c r="B367" s="2601" t="s">
        <v>1166</v>
      </c>
      <c r="C367" s="2604">
        <v>207996969</v>
      </c>
      <c r="D367" s="2611">
        <v>0</v>
      </c>
      <c r="E367" s="2604">
        <v>0</v>
      </c>
    </row>
    <row r="368" spans="1:5" ht="15" customHeight="1" x14ac:dyDescent="0.2">
      <c r="A368" s="2605" t="s">
        <v>710</v>
      </c>
      <c r="B368" s="2602" t="s">
        <v>1167</v>
      </c>
      <c r="C368" s="2606">
        <v>344979997</v>
      </c>
      <c r="D368" s="2612">
        <v>0</v>
      </c>
      <c r="E368" s="2606">
        <v>341469923</v>
      </c>
    </row>
    <row r="369" spans="1:5" ht="15" customHeight="1" x14ac:dyDescent="0.2">
      <c r="A369" s="2605" t="s">
        <v>704</v>
      </c>
      <c r="B369" s="2602" t="s">
        <v>1168</v>
      </c>
      <c r="C369" s="2606">
        <v>344979997</v>
      </c>
      <c r="D369" s="2612">
        <v>0</v>
      </c>
      <c r="E369" s="2606">
        <v>341469923</v>
      </c>
    </row>
    <row r="370" spans="1:5" ht="15" customHeight="1" x14ac:dyDescent="0.2">
      <c r="A370" s="2603" t="s">
        <v>1058</v>
      </c>
      <c r="B370" s="2601" t="s">
        <v>1059</v>
      </c>
      <c r="C370" s="2604">
        <v>404655</v>
      </c>
      <c r="D370" s="2611">
        <v>0</v>
      </c>
      <c r="E370" s="2604">
        <v>589725</v>
      </c>
    </row>
    <row r="371" spans="1:5" ht="15" customHeight="1" x14ac:dyDescent="0.2">
      <c r="A371" s="2605" t="s">
        <v>1060</v>
      </c>
      <c r="B371" s="2602" t="s">
        <v>1061</v>
      </c>
      <c r="C371" s="2606">
        <v>404655</v>
      </c>
      <c r="D371" s="2612">
        <v>0</v>
      </c>
      <c r="E371" s="2606">
        <v>589725</v>
      </c>
    </row>
    <row r="372" spans="1:5" ht="15" customHeight="1" x14ac:dyDescent="0.2">
      <c r="A372" s="2603" t="s">
        <v>1062</v>
      </c>
      <c r="B372" s="2601" t="s">
        <v>1063</v>
      </c>
      <c r="C372" s="2604">
        <v>470709863</v>
      </c>
      <c r="D372" s="2611">
        <v>0</v>
      </c>
      <c r="E372" s="2604">
        <v>349118527</v>
      </c>
    </row>
    <row r="373" spans="1:5" ht="15" customHeight="1" x14ac:dyDescent="0.2">
      <c r="A373" s="2603" t="s">
        <v>1478</v>
      </c>
      <c r="B373" s="2601" t="s">
        <v>1169</v>
      </c>
      <c r="C373" s="2604">
        <v>26061551</v>
      </c>
      <c r="D373" s="2611">
        <v>0</v>
      </c>
      <c r="E373" s="2604">
        <v>6625174</v>
      </c>
    </row>
    <row r="374" spans="1:5" ht="15" customHeight="1" x14ac:dyDescent="0.2">
      <c r="A374" s="2605" t="s">
        <v>1064</v>
      </c>
      <c r="B374" s="2602" t="s">
        <v>1065</v>
      </c>
      <c r="C374" s="2606">
        <v>496771414</v>
      </c>
      <c r="D374" s="2612">
        <v>0</v>
      </c>
      <c r="E374" s="2606">
        <v>355743701</v>
      </c>
    </row>
    <row r="375" spans="1:5" ht="15" customHeight="1" x14ac:dyDescent="0.2">
      <c r="A375" s="2605" t="s">
        <v>1066</v>
      </c>
      <c r="B375" s="2602" t="s">
        <v>1067</v>
      </c>
      <c r="C375" s="2606">
        <v>497176069</v>
      </c>
      <c r="D375" s="2612">
        <v>0</v>
      </c>
      <c r="E375" s="2606">
        <v>356333426</v>
      </c>
    </row>
    <row r="376" spans="1:5" ht="15" customHeight="1" x14ac:dyDescent="0.2">
      <c r="A376" s="2603" t="s">
        <v>1172</v>
      </c>
      <c r="B376" s="2601" t="s">
        <v>1173</v>
      </c>
      <c r="C376" s="2604">
        <v>377037145</v>
      </c>
      <c r="D376" s="2611">
        <v>0</v>
      </c>
      <c r="E376" s="2604">
        <v>451702599</v>
      </c>
    </row>
    <row r="377" spans="1:5" ht="15" customHeight="1" x14ac:dyDescent="0.2">
      <c r="A377" s="2603" t="s">
        <v>1174</v>
      </c>
      <c r="B377" s="2601" t="s">
        <v>1175</v>
      </c>
      <c r="C377" s="2604">
        <v>370392051</v>
      </c>
      <c r="D377" s="2611">
        <v>0</v>
      </c>
      <c r="E377" s="2604">
        <v>441595269</v>
      </c>
    </row>
    <row r="378" spans="1:5" ht="15" customHeight="1" x14ac:dyDescent="0.2">
      <c r="A378" s="2603" t="s">
        <v>1176</v>
      </c>
      <c r="B378" s="2601" t="s">
        <v>1177</v>
      </c>
      <c r="C378" s="2604">
        <v>6645094</v>
      </c>
      <c r="D378" s="2611">
        <v>0</v>
      </c>
      <c r="E378" s="2604">
        <v>10107330</v>
      </c>
    </row>
    <row r="379" spans="1:5" ht="15" customHeight="1" x14ac:dyDescent="0.2">
      <c r="A379" s="2603" t="s">
        <v>1068</v>
      </c>
      <c r="B379" s="2601" t="s">
        <v>1069</v>
      </c>
      <c r="C379" s="2604">
        <v>48147989</v>
      </c>
      <c r="D379" s="2611">
        <v>0</v>
      </c>
      <c r="E379" s="2604">
        <v>49205622</v>
      </c>
    </row>
    <row r="380" spans="1:5" ht="15" customHeight="1" x14ac:dyDescent="0.2">
      <c r="A380" s="2603" t="s">
        <v>1070</v>
      </c>
      <c r="B380" s="2601" t="s">
        <v>1071</v>
      </c>
      <c r="C380" s="2604">
        <v>24061308</v>
      </c>
      <c r="D380" s="2611">
        <v>0</v>
      </c>
      <c r="E380" s="2604">
        <v>22868737</v>
      </c>
    </row>
    <row r="381" spans="1:5" ht="15" customHeight="1" x14ac:dyDescent="0.2">
      <c r="A381" s="2603" t="s">
        <v>1072</v>
      </c>
      <c r="B381" s="2601" t="s">
        <v>1073</v>
      </c>
      <c r="C381" s="2604">
        <v>9657050</v>
      </c>
      <c r="D381" s="2611">
        <v>0</v>
      </c>
      <c r="E381" s="2604">
        <v>9184237</v>
      </c>
    </row>
    <row r="382" spans="1:5" ht="15" customHeight="1" x14ac:dyDescent="0.2">
      <c r="A382" s="2603" t="s">
        <v>1074</v>
      </c>
      <c r="B382" s="2601" t="s">
        <v>1075</v>
      </c>
      <c r="C382" s="2604">
        <v>14429631</v>
      </c>
      <c r="D382" s="2611">
        <v>0</v>
      </c>
      <c r="E382" s="2604">
        <v>17152648</v>
      </c>
    </row>
    <row r="383" spans="1:5" ht="15" customHeight="1" x14ac:dyDescent="0.2">
      <c r="A383" s="2603" t="s">
        <v>1178</v>
      </c>
      <c r="B383" s="2601" t="s">
        <v>1179</v>
      </c>
      <c r="C383" s="2604">
        <v>19277440</v>
      </c>
      <c r="D383" s="2611">
        <v>0</v>
      </c>
      <c r="E383" s="2604">
        <v>41557606</v>
      </c>
    </row>
    <row r="384" spans="1:5" ht="15" customHeight="1" x14ac:dyDescent="0.2">
      <c r="A384" s="2603" t="s">
        <v>1180</v>
      </c>
      <c r="B384" s="2601" t="s">
        <v>1181</v>
      </c>
      <c r="C384" s="2604">
        <v>19277440</v>
      </c>
      <c r="D384" s="2611">
        <v>0</v>
      </c>
      <c r="E384" s="2604">
        <v>41557606</v>
      </c>
    </row>
    <row r="385" spans="1:5" ht="15" customHeight="1" x14ac:dyDescent="0.2">
      <c r="A385" s="2605" t="s">
        <v>1076</v>
      </c>
      <c r="B385" s="2602" t="s">
        <v>1077</v>
      </c>
      <c r="C385" s="2606">
        <v>444462574</v>
      </c>
      <c r="D385" s="2612">
        <v>0</v>
      </c>
      <c r="E385" s="2606">
        <v>542465827</v>
      </c>
    </row>
    <row r="386" spans="1:5" ht="15" customHeight="1" x14ac:dyDescent="0.2">
      <c r="A386" s="2603" t="s">
        <v>1479</v>
      </c>
      <c r="B386" s="2601" t="s">
        <v>1480</v>
      </c>
      <c r="C386" s="2604">
        <v>158942</v>
      </c>
      <c r="D386" s="2611">
        <v>0</v>
      </c>
      <c r="E386" s="2604">
        <v>0</v>
      </c>
    </row>
    <row r="387" spans="1:5" ht="15" customHeight="1" x14ac:dyDescent="0.2">
      <c r="A387" s="2603" t="s">
        <v>1481</v>
      </c>
      <c r="B387" s="2601" t="s">
        <v>1482</v>
      </c>
      <c r="C387" s="2604">
        <v>158942</v>
      </c>
      <c r="D387" s="2611">
        <v>0</v>
      </c>
      <c r="E387" s="2604">
        <v>0</v>
      </c>
    </row>
    <row r="388" spans="1:5" ht="15" customHeight="1" x14ac:dyDescent="0.2">
      <c r="A388" s="2605" t="s">
        <v>1483</v>
      </c>
      <c r="B388" s="2602" t="s">
        <v>1153</v>
      </c>
      <c r="C388" s="2606">
        <v>158942</v>
      </c>
      <c r="D388" s="2612">
        <v>0</v>
      </c>
      <c r="E388" s="2606">
        <v>0</v>
      </c>
    </row>
    <row r="389" spans="1:5" ht="15" customHeight="1" x14ac:dyDescent="0.2">
      <c r="A389" s="2603" t="s">
        <v>1082</v>
      </c>
      <c r="B389" s="2601" t="s">
        <v>1083</v>
      </c>
      <c r="C389" s="2604">
        <v>16936226</v>
      </c>
      <c r="D389" s="2611">
        <v>0</v>
      </c>
      <c r="E389" s="2604">
        <v>614833870</v>
      </c>
    </row>
    <row r="390" spans="1:5" ht="15" customHeight="1" x14ac:dyDescent="0.2">
      <c r="A390" s="2603" t="s">
        <v>1484</v>
      </c>
      <c r="B390" s="2601" t="s">
        <v>1485</v>
      </c>
      <c r="C390" s="2604">
        <v>16287572</v>
      </c>
      <c r="D390" s="2611">
        <v>0</v>
      </c>
      <c r="E390" s="2604">
        <v>609208178</v>
      </c>
    </row>
    <row r="391" spans="1:5" ht="15" customHeight="1" x14ac:dyDescent="0.2">
      <c r="A391" s="2603" t="s">
        <v>1084</v>
      </c>
      <c r="B391" s="2601" t="s">
        <v>1085</v>
      </c>
      <c r="C391" s="2604">
        <v>648654</v>
      </c>
      <c r="D391" s="2611">
        <v>0</v>
      </c>
      <c r="E391" s="2604">
        <v>5622939</v>
      </c>
    </row>
    <row r="392" spans="1:5" ht="15" customHeight="1" x14ac:dyDescent="0.2">
      <c r="A392" s="2603" t="s">
        <v>1185</v>
      </c>
      <c r="B392" s="2601" t="s">
        <v>1150</v>
      </c>
      <c r="C392" s="2604">
        <v>0</v>
      </c>
      <c r="D392" s="2611">
        <v>0</v>
      </c>
      <c r="E392" s="2604">
        <v>2753</v>
      </c>
    </row>
    <row r="393" spans="1:5" ht="15" customHeight="1" x14ac:dyDescent="0.2">
      <c r="A393" s="2603" t="s">
        <v>1186</v>
      </c>
      <c r="B393" s="2601" t="s">
        <v>1187</v>
      </c>
      <c r="C393" s="2604">
        <v>51937</v>
      </c>
      <c r="D393" s="2611">
        <v>0</v>
      </c>
      <c r="E393" s="2604">
        <v>80000</v>
      </c>
    </row>
    <row r="394" spans="1:5" ht="15" customHeight="1" x14ac:dyDescent="0.2">
      <c r="A394" s="2603" t="s">
        <v>1188</v>
      </c>
      <c r="B394" s="2601" t="s">
        <v>1189</v>
      </c>
      <c r="C394" s="2604">
        <v>66711875</v>
      </c>
      <c r="D394" s="2611">
        <v>0</v>
      </c>
      <c r="E394" s="2604">
        <v>66711875</v>
      </c>
    </row>
    <row r="395" spans="1:5" ht="15" customHeight="1" x14ac:dyDescent="0.2">
      <c r="A395" s="2605" t="s">
        <v>1086</v>
      </c>
      <c r="B395" s="2602" t="s">
        <v>1087</v>
      </c>
      <c r="C395" s="2606">
        <v>83700038</v>
      </c>
      <c r="D395" s="2612">
        <v>0</v>
      </c>
      <c r="E395" s="2606">
        <v>681625745</v>
      </c>
    </row>
    <row r="396" spans="1:5" ht="15" customHeight="1" x14ac:dyDescent="0.2">
      <c r="A396" s="2605" t="s">
        <v>1088</v>
      </c>
      <c r="B396" s="2602" t="s">
        <v>1089</v>
      </c>
      <c r="C396" s="2606">
        <v>528321554</v>
      </c>
      <c r="D396" s="2612">
        <v>0</v>
      </c>
      <c r="E396" s="2606">
        <v>1224091572</v>
      </c>
    </row>
    <row r="397" spans="1:5" ht="15" customHeight="1" x14ac:dyDescent="0.2">
      <c r="A397" s="2603" t="s">
        <v>1090</v>
      </c>
      <c r="B397" s="2601" t="s">
        <v>1091</v>
      </c>
      <c r="C397" s="2604">
        <v>3743966</v>
      </c>
      <c r="D397" s="2611">
        <v>0</v>
      </c>
      <c r="E397" s="2604">
        <v>32470164</v>
      </c>
    </row>
    <row r="398" spans="1:5" ht="15" customHeight="1" x14ac:dyDescent="0.2">
      <c r="A398" s="2603" t="s">
        <v>1486</v>
      </c>
      <c r="B398" s="2601" t="s">
        <v>1192</v>
      </c>
      <c r="C398" s="2604">
        <v>461455</v>
      </c>
      <c r="D398" s="2611">
        <v>0</v>
      </c>
      <c r="E398" s="2604">
        <v>0</v>
      </c>
    </row>
    <row r="399" spans="1:5" ht="15" customHeight="1" x14ac:dyDescent="0.2">
      <c r="A399" s="2603" t="s">
        <v>1092</v>
      </c>
      <c r="B399" s="2601" t="s">
        <v>1093</v>
      </c>
      <c r="C399" s="2604">
        <v>-44558124</v>
      </c>
      <c r="D399" s="2611">
        <v>0</v>
      </c>
      <c r="E399" s="2604">
        <v>0</v>
      </c>
    </row>
    <row r="400" spans="1:5" ht="15" customHeight="1" x14ac:dyDescent="0.2">
      <c r="A400" s="2605" t="s">
        <v>1094</v>
      </c>
      <c r="B400" s="2602" t="s">
        <v>1095</v>
      </c>
      <c r="C400" s="2606">
        <v>-40352703</v>
      </c>
      <c r="D400" s="2612">
        <v>0</v>
      </c>
      <c r="E400" s="2606">
        <v>32470164</v>
      </c>
    </row>
    <row r="401" spans="1:5" ht="15" customHeight="1" x14ac:dyDescent="0.2">
      <c r="A401" s="2603" t="s">
        <v>1145</v>
      </c>
      <c r="B401" s="2601" t="s">
        <v>1146</v>
      </c>
      <c r="C401" s="2604">
        <v>-693985</v>
      </c>
      <c r="D401" s="2611">
        <v>0</v>
      </c>
      <c r="E401" s="2604">
        <v>-518238</v>
      </c>
    </row>
    <row r="402" spans="1:5" ht="15" customHeight="1" x14ac:dyDescent="0.2">
      <c r="A402" s="2603" t="s">
        <v>1096</v>
      </c>
      <c r="B402" s="2601" t="s">
        <v>1097</v>
      </c>
      <c r="C402" s="2604">
        <v>-2128735</v>
      </c>
      <c r="D402" s="2611">
        <v>0</v>
      </c>
      <c r="E402" s="2604">
        <v>-158794831</v>
      </c>
    </row>
    <row r="403" spans="1:5" ht="15" customHeight="1" x14ac:dyDescent="0.2">
      <c r="A403" s="2605" t="s">
        <v>1098</v>
      </c>
      <c r="B403" s="2602" t="s">
        <v>1099</v>
      </c>
      <c r="C403" s="2606">
        <v>-2822720</v>
      </c>
      <c r="D403" s="2612">
        <v>0</v>
      </c>
      <c r="E403" s="2606">
        <v>-159313069</v>
      </c>
    </row>
    <row r="404" spans="1:5" ht="15" customHeight="1" x14ac:dyDescent="0.2">
      <c r="A404" s="2605" t="s">
        <v>1100</v>
      </c>
      <c r="B404" s="2602" t="s">
        <v>1101</v>
      </c>
      <c r="C404" s="2606">
        <v>-43175423</v>
      </c>
      <c r="D404" s="2612">
        <v>0</v>
      </c>
      <c r="E404" s="2606">
        <v>-126842905</v>
      </c>
    </row>
    <row r="405" spans="1:5" ht="15" customHeight="1" x14ac:dyDescent="0.2">
      <c r="A405" s="2603" t="s">
        <v>1104</v>
      </c>
      <c r="B405" s="2601" t="s">
        <v>1105</v>
      </c>
      <c r="C405" s="2604">
        <v>279527</v>
      </c>
      <c r="D405" s="2611">
        <v>0</v>
      </c>
      <c r="E405" s="2604">
        <v>280069</v>
      </c>
    </row>
    <row r="406" spans="1:5" ht="15" customHeight="1" x14ac:dyDescent="0.2">
      <c r="A406" s="2605" t="s">
        <v>1106</v>
      </c>
      <c r="B406" s="2602" t="s">
        <v>1107</v>
      </c>
      <c r="C406" s="2606">
        <v>279527</v>
      </c>
      <c r="D406" s="2612">
        <v>0</v>
      </c>
      <c r="E406" s="2606">
        <v>280069</v>
      </c>
    </row>
    <row r="407" spans="1:5" ht="15" customHeight="1" x14ac:dyDescent="0.2">
      <c r="A407" s="2605" t="s">
        <v>1108</v>
      </c>
      <c r="B407" s="2602" t="s">
        <v>1109</v>
      </c>
      <c r="C407" s="2606">
        <v>7433093135</v>
      </c>
      <c r="D407" s="2612">
        <v>0</v>
      </c>
      <c r="E407" s="2606">
        <v>9892248185</v>
      </c>
    </row>
    <row r="408" spans="1:5" ht="15" customHeight="1" x14ac:dyDescent="0.2">
      <c r="A408" s="2603" t="s">
        <v>1110</v>
      </c>
      <c r="B408" s="2601" t="s">
        <v>1111</v>
      </c>
      <c r="C408" s="2604">
        <v>6191280328</v>
      </c>
      <c r="D408" s="2611">
        <v>0</v>
      </c>
      <c r="E408" s="2604">
        <v>6191280328</v>
      </c>
    </row>
    <row r="409" spans="1:5" ht="15" customHeight="1" x14ac:dyDescent="0.2">
      <c r="A409" s="2603" t="s">
        <v>1195</v>
      </c>
      <c r="B409" s="2601" t="s">
        <v>1196</v>
      </c>
      <c r="C409" s="2604">
        <v>-169707832</v>
      </c>
      <c r="D409" s="2611">
        <v>0</v>
      </c>
      <c r="E409" s="2604">
        <v>-169707832</v>
      </c>
    </row>
    <row r="410" spans="1:5" ht="15" customHeight="1" x14ac:dyDescent="0.2">
      <c r="A410" s="2603" t="s">
        <v>1487</v>
      </c>
      <c r="B410" s="2601" t="s">
        <v>1488</v>
      </c>
      <c r="C410" s="2604">
        <v>92518566</v>
      </c>
      <c r="D410" s="2611">
        <v>0</v>
      </c>
      <c r="E410" s="2604">
        <v>92518566</v>
      </c>
    </row>
    <row r="411" spans="1:5" ht="15" customHeight="1" x14ac:dyDescent="0.2">
      <c r="A411" s="2603" t="s">
        <v>1489</v>
      </c>
      <c r="B411" s="2601" t="s">
        <v>1113</v>
      </c>
      <c r="C411" s="2604">
        <v>-177292428</v>
      </c>
      <c r="D411" s="2611">
        <v>0</v>
      </c>
      <c r="E411" s="2604">
        <v>-162315122</v>
      </c>
    </row>
    <row r="412" spans="1:5" ht="15" customHeight="1" x14ac:dyDescent="0.2">
      <c r="A412" s="2603" t="s">
        <v>1197</v>
      </c>
      <c r="B412" s="2601" t="s">
        <v>1200</v>
      </c>
      <c r="C412" s="2604">
        <v>0</v>
      </c>
      <c r="D412" s="2611">
        <v>0</v>
      </c>
      <c r="E412" s="2604">
        <v>1437812592</v>
      </c>
    </row>
    <row r="413" spans="1:5" ht="15" customHeight="1" x14ac:dyDescent="0.2">
      <c r="A413" s="2603" t="s">
        <v>1490</v>
      </c>
      <c r="B413" s="2601" t="s">
        <v>1115</v>
      </c>
      <c r="C413" s="2604">
        <v>14977306</v>
      </c>
      <c r="D413" s="2611">
        <v>0</v>
      </c>
      <c r="E413" s="2604">
        <v>192011343</v>
      </c>
    </row>
    <row r="414" spans="1:5" ht="15" customHeight="1" x14ac:dyDescent="0.2">
      <c r="A414" s="2605" t="s">
        <v>1112</v>
      </c>
      <c r="B414" s="2602" t="s">
        <v>1117</v>
      </c>
      <c r="C414" s="2606">
        <v>5951775940</v>
      </c>
      <c r="D414" s="2612">
        <v>0</v>
      </c>
      <c r="E414" s="2606">
        <v>7581599875</v>
      </c>
    </row>
    <row r="415" spans="1:5" ht="15" customHeight="1" x14ac:dyDescent="0.2">
      <c r="A415" s="2603" t="s">
        <v>1199</v>
      </c>
      <c r="B415" s="2601" t="s">
        <v>1119</v>
      </c>
      <c r="C415" s="2604">
        <v>26164</v>
      </c>
      <c r="D415" s="2611">
        <v>0</v>
      </c>
      <c r="E415" s="2604">
        <v>0</v>
      </c>
    </row>
    <row r="416" spans="1:5" ht="15" customHeight="1" x14ac:dyDescent="0.2">
      <c r="A416" s="2603" t="s">
        <v>1116</v>
      </c>
      <c r="B416" s="2601" t="s">
        <v>1121</v>
      </c>
      <c r="C416" s="2604">
        <v>1689430</v>
      </c>
      <c r="D416" s="2611">
        <v>0</v>
      </c>
      <c r="E416" s="2604">
        <v>4932536</v>
      </c>
    </row>
    <row r="417" spans="1:5" ht="15" customHeight="1" x14ac:dyDescent="0.2">
      <c r="A417" s="2603" t="s">
        <v>1118</v>
      </c>
      <c r="B417" s="2601" t="s">
        <v>1202</v>
      </c>
      <c r="C417" s="2604">
        <v>0</v>
      </c>
      <c r="D417" s="2611">
        <v>0</v>
      </c>
      <c r="E417" s="2604">
        <v>149555</v>
      </c>
    </row>
    <row r="418" spans="1:5" ht="15" customHeight="1" x14ac:dyDescent="0.2">
      <c r="A418" s="2603" t="s">
        <v>1491</v>
      </c>
      <c r="B418" s="2601" t="s">
        <v>1203</v>
      </c>
      <c r="C418" s="2604">
        <v>0</v>
      </c>
      <c r="D418" s="2611">
        <v>0</v>
      </c>
      <c r="E418" s="2604">
        <v>66407507</v>
      </c>
    </row>
    <row r="419" spans="1:5" ht="15" customHeight="1" x14ac:dyDescent="0.2">
      <c r="A419" s="2605" t="s">
        <v>1492</v>
      </c>
      <c r="B419" s="2602" t="s">
        <v>1123</v>
      </c>
      <c r="C419" s="2606">
        <v>1715594</v>
      </c>
      <c r="D419" s="2612">
        <v>0</v>
      </c>
      <c r="E419" s="2606">
        <v>71489598</v>
      </c>
    </row>
    <row r="420" spans="1:5" ht="15" customHeight="1" x14ac:dyDescent="0.2">
      <c r="A420" s="2603" t="s">
        <v>1493</v>
      </c>
      <c r="B420" s="2601" t="s">
        <v>1125</v>
      </c>
      <c r="C420" s="2604">
        <v>11524</v>
      </c>
      <c r="D420" s="2611">
        <v>0</v>
      </c>
      <c r="E420" s="2604">
        <v>7097</v>
      </c>
    </row>
    <row r="421" spans="1:5" ht="15" customHeight="1" x14ac:dyDescent="0.2">
      <c r="A421" s="2603" t="s">
        <v>1122</v>
      </c>
      <c r="B421" s="2601" t="s">
        <v>1127</v>
      </c>
      <c r="C421" s="2604">
        <v>11129930</v>
      </c>
      <c r="D421" s="2611">
        <v>0</v>
      </c>
      <c r="E421" s="2604">
        <v>10140227</v>
      </c>
    </row>
    <row r="422" spans="1:5" ht="15" customHeight="1" x14ac:dyDescent="0.2">
      <c r="A422" s="2603" t="s">
        <v>1124</v>
      </c>
      <c r="B422" s="2601" t="s">
        <v>1204</v>
      </c>
      <c r="C422" s="2604">
        <v>154344</v>
      </c>
      <c r="D422" s="2611">
        <v>0</v>
      </c>
      <c r="E422" s="2604">
        <v>418473</v>
      </c>
    </row>
    <row r="423" spans="1:5" ht="15" customHeight="1" x14ac:dyDescent="0.2">
      <c r="A423" s="2603" t="s">
        <v>1494</v>
      </c>
      <c r="B423" s="2601" t="s">
        <v>1128</v>
      </c>
      <c r="C423" s="2604">
        <v>1402837</v>
      </c>
      <c r="D423" s="2611">
        <v>0</v>
      </c>
      <c r="E423" s="2604">
        <v>79705</v>
      </c>
    </row>
    <row r="424" spans="1:5" ht="15" customHeight="1" x14ac:dyDescent="0.2">
      <c r="A424" s="2603" t="s">
        <v>1495</v>
      </c>
      <c r="B424" s="2601" t="s">
        <v>1209</v>
      </c>
      <c r="C424" s="2604">
        <v>5398843</v>
      </c>
      <c r="D424" s="2611">
        <v>0</v>
      </c>
      <c r="E424" s="2604">
        <v>12106414</v>
      </c>
    </row>
    <row r="425" spans="1:5" ht="15" customHeight="1" x14ac:dyDescent="0.2">
      <c r="A425" s="2603" t="s">
        <v>1496</v>
      </c>
      <c r="B425" s="2601" t="s">
        <v>1211</v>
      </c>
      <c r="C425" s="2604">
        <v>5398843</v>
      </c>
      <c r="D425" s="2611">
        <v>0</v>
      </c>
      <c r="E425" s="2604">
        <v>12106414</v>
      </c>
    </row>
    <row r="426" spans="1:5" ht="15" customHeight="1" x14ac:dyDescent="0.2">
      <c r="A426" s="2605" t="s">
        <v>1497</v>
      </c>
      <c r="B426" s="2602" t="s">
        <v>1130</v>
      </c>
      <c r="C426" s="2606">
        <v>18097478</v>
      </c>
      <c r="D426" s="2612">
        <v>0</v>
      </c>
      <c r="E426" s="2606">
        <v>22751916</v>
      </c>
    </row>
    <row r="427" spans="1:5" ht="15" customHeight="1" x14ac:dyDescent="0.2">
      <c r="A427" s="2603" t="s">
        <v>1498</v>
      </c>
      <c r="B427" s="2601" t="s">
        <v>1132</v>
      </c>
      <c r="C427" s="2604">
        <v>43179301</v>
      </c>
      <c r="D427" s="2611">
        <v>0</v>
      </c>
      <c r="E427" s="2604">
        <v>66135197</v>
      </c>
    </row>
    <row r="428" spans="1:5" ht="15" customHeight="1" x14ac:dyDescent="0.2">
      <c r="A428" s="2603" t="s">
        <v>1499</v>
      </c>
      <c r="B428" s="2601" t="s">
        <v>1213</v>
      </c>
      <c r="C428" s="2604">
        <v>0</v>
      </c>
      <c r="D428" s="2611">
        <v>0</v>
      </c>
      <c r="E428" s="2604">
        <v>18000</v>
      </c>
    </row>
    <row r="429" spans="1:5" ht="15" customHeight="1" x14ac:dyDescent="0.2">
      <c r="A429" s="2603" t="s">
        <v>1129</v>
      </c>
      <c r="B429" s="2601" t="s">
        <v>1134</v>
      </c>
      <c r="C429" s="2604">
        <v>37862810</v>
      </c>
      <c r="D429" s="2611">
        <v>0</v>
      </c>
      <c r="E429" s="2604">
        <v>37136188</v>
      </c>
    </row>
    <row r="430" spans="1:5" ht="15" customHeight="1" x14ac:dyDescent="0.2">
      <c r="A430" s="2603" t="s">
        <v>1500</v>
      </c>
      <c r="B430" s="2601" t="s">
        <v>1501</v>
      </c>
      <c r="C430" s="2604">
        <v>11300</v>
      </c>
      <c r="D430" s="2611">
        <v>0</v>
      </c>
      <c r="E430" s="2604">
        <v>0</v>
      </c>
    </row>
    <row r="431" spans="1:5" ht="15" customHeight="1" x14ac:dyDescent="0.2">
      <c r="A431" s="2605" t="s">
        <v>1502</v>
      </c>
      <c r="B431" s="2602" t="s">
        <v>1136</v>
      </c>
      <c r="C431" s="2606">
        <v>81053411</v>
      </c>
      <c r="D431" s="2612">
        <v>0</v>
      </c>
      <c r="E431" s="2606">
        <v>103289385</v>
      </c>
    </row>
    <row r="432" spans="1:5" ht="15" customHeight="1" x14ac:dyDescent="0.2">
      <c r="A432" s="2605" t="s">
        <v>1503</v>
      </c>
      <c r="B432" s="2602" t="s">
        <v>1138</v>
      </c>
      <c r="C432" s="2606">
        <v>100866483</v>
      </c>
      <c r="D432" s="2612">
        <v>0</v>
      </c>
      <c r="E432" s="2606">
        <v>197530899</v>
      </c>
    </row>
    <row r="433" spans="1:5" ht="15" customHeight="1" x14ac:dyDescent="0.2">
      <c r="A433" s="2603" t="s">
        <v>1135</v>
      </c>
      <c r="B433" s="2601" t="s">
        <v>1140</v>
      </c>
      <c r="C433" s="2604">
        <v>30224200</v>
      </c>
      <c r="D433" s="2611">
        <v>0</v>
      </c>
      <c r="E433" s="2604">
        <v>34980467</v>
      </c>
    </row>
    <row r="434" spans="1:5" ht="15" customHeight="1" x14ac:dyDescent="0.2">
      <c r="A434" s="2603" t="s">
        <v>1137</v>
      </c>
      <c r="B434" s="2601" t="s">
        <v>1216</v>
      </c>
      <c r="C434" s="2604">
        <v>1350226512</v>
      </c>
      <c r="D434" s="2611">
        <v>0</v>
      </c>
      <c r="E434" s="2604">
        <v>2078136944</v>
      </c>
    </row>
    <row r="435" spans="1:5" ht="15" customHeight="1" x14ac:dyDescent="0.2">
      <c r="A435" s="2605" t="s">
        <v>1504</v>
      </c>
      <c r="B435" s="2602" t="s">
        <v>1142</v>
      </c>
      <c r="C435" s="2606">
        <v>1380450712</v>
      </c>
      <c r="D435" s="2612">
        <v>0</v>
      </c>
      <c r="E435" s="2606">
        <v>2113117411</v>
      </c>
    </row>
    <row r="436" spans="1:5" ht="15" customHeight="1" thickBot="1" x14ac:dyDescent="0.25">
      <c r="A436" s="2607" t="s">
        <v>1505</v>
      </c>
      <c r="B436" s="2608" t="s">
        <v>1144</v>
      </c>
      <c r="C436" s="2609">
        <v>7433093135</v>
      </c>
      <c r="D436" s="2613">
        <v>0</v>
      </c>
      <c r="E436" s="2609">
        <v>9892248185</v>
      </c>
    </row>
    <row r="437" spans="1:5" x14ac:dyDescent="0.2">
      <c r="A437" s="2279"/>
      <c r="B437" s="2279"/>
      <c r="C437" s="2279"/>
      <c r="D437" s="2279"/>
      <c r="E437" s="2279"/>
    </row>
    <row r="438" spans="1:5" x14ac:dyDescent="0.2">
      <c r="A438" s="2279"/>
      <c r="B438" s="2279"/>
      <c r="C438" s="2279"/>
      <c r="D438" s="2279"/>
      <c r="E438" s="2279"/>
    </row>
    <row r="439" spans="1:5" x14ac:dyDescent="0.2">
      <c r="A439" s="2279"/>
      <c r="B439" s="2279"/>
      <c r="C439" s="2279"/>
      <c r="D439" s="2279"/>
      <c r="E439" s="2279"/>
    </row>
    <row r="440" spans="1:5" x14ac:dyDescent="0.2">
      <c r="A440" s="2279"/>
      <c r="B440" s="2279"/>
      <c r="C440" s="2279"/>
      <c r="D440" s="2279"/>
      <c r="E440" s="2279"/>
    </row>
    <row r="441" spans="1:5" x14ac:dyDescent="0.2">
      <c r="A441" s="2279"/>
      <c r="B441" s="2279"/>
      <c r="C441" s="2279"/>
      <c r="D441" s="2279"/>
      <c r="E441" s="2279"/>
    </row>
    <row r="442" spans="1:5" x14ac:dyDescent="0.2">
      <c r="A442" s="2279"/>
      <c r="B442" s="2279"/>
      <c r="C442" s="2279"/>
      <c r="D442" s="2279"/>
      <c r="E442" s="2279"/>
    </row>
    <row r="443" spans="1:5" x14ac:dyDescent="0.2">
      <c r="A443" s="2279"/>
      <c r="B443" s="2279"/>
      <c r="C443" s="2279"/>
      <c r="D443" s="2279"/>
      <c r="E443" s="2279"/>
    </row>
    <row r="444" spans="1:5" x14ac:dyDescent="0.2">
      <c r="A444" s="2279"/>
      <c r="B444" s="2279"/>
      <c r="C444" s="2279"/>
      <c r="D444" s="2279"/>
      <c r="E444" s="2279"/>
    </row>
    <row r="445" spans="1:5" x14ac:dyDescent="0.2">
      <c r="A445" s="2279"/>
      <c r="B445" s="2279"/>
      <c r="C445" s="2279"/>
      <c r="D445" s="2279"/>
      <c r="E445" s="2279"/>
    </row>
    <row r="446" spans="1:5" x14ac:dyDescent="0.2">
      <c r="A446" s="2279"/>
      <c r="B446" s="2279"/>
      <c r="C446" s="2279"/>
      <c r="D446" s="2279"/>
      <c r="E446" s="2279"/>
    </row>
    <row r="447" spans="1:5" x14ac:dyDescent="0.2">
      <c r="A447" s="2279"/>
      <c r="B447" s="2279"/>
      <c r="C447" s="2279"/>
      <c r="D447" s="2279"/>
      <c r="E447" s="2279"/>
    </row>
  </sheetData>
  <mergeCells count="8">
    <mergeCell ref="A348:E348"/>
    <mergeCell ref="B1:E1"/>
    <mergeCell ref="A3:E3"/>
    <mergeCell ref="A59:E59"/>
    <mergeCell ref="A105:E105"/>
    <mergeCell ref="A152:E152"/>
    <mergeCell ref="A245:E245"/>
    <mergeCell ref="A196:E196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36"/>
  <sheetViews>
    <sheetView workbookViewId="0">
      <selection activeCell="G8" sqref="G8"/>
    </sheetView>
  </sheetViews>
  <sheetFormatPr defaultRowHeight="12.75" x14ac:dyDescent="0.2"/>
  <cols>
    <col min="1" max="1" width="38.7109375" customWidth="1"/>
    <col min="2" max="2" width="14.5703125" bestFit="1" customWidth="1"/>
    <col min="3" max="4" width="18.5703125" bestFit="1" customWidth="1"/>
    <col min="5" max="5" width="35.42578125" customWidth="1"/>
    <col min="6" max="6" width="14.5703125" bestFit="1" customWidth="1"/>
    <col min="7" max="8" width="18.5703125" bestFit="1" customWidth="1"/>
  </cols>
  <sheetData>
    <row r="1" spans="1:8" ht="37.5" customHeight="1" x14ac:dyDescent="0.25">
      <c r="A1" s="2687" t="s">
        <v>532</v>
      </c>
      <c r="B1" s="2688"/>
      <c r="C1" s="2688"/>
      <c r="D1" s="2688"/>
      <c r="E1" s="2688"/>
      <c r="F1" s="2688"/>
      <c r="G1" s="239"/>
      <c r="H1" s="239"/>
    </row>
    <row r="2" spans="1:8" ht="6" customHeight="1" thickBot="1" x14ac:dyDescent="0.25">
      <c r="A2" s="203"/>
      <c r="B2" s="203"/>
      <c r="C2" s="203"/>
      <c r="D2" s="203"/>
      <c r="E2" s="203"/>
      <c r="F2" s="203"/>
    </row>
    <row r="3" spans="1:8" ht="13.5" thickBot="1" x14ac:dyDescent="0.25">
      <c r="A3" s="2689" t="s">
        <v>30</v>
      </c>
      <c r="B3" s="2690"/>
      <c r="C3" s="272"/>
      <c r="D3" s="278"/>
      <c r="E3" s="2691" t="s">
        <v>99</v>
      </c>
      <c r="F3" s="2692"/>
      <c r="G3" s="283"/>
      <c r="H3" s="213"/>
    </row>
    <row r="4" spans="1:8" ht="6.75" customHeight="1" thickBot="1" x14ac:dyDescent="0.25">
      <c r="A4" s="107"/>
      <c r="B4" s="224"/>
      <c r="C4" s="225"/>
      <c r="D4" s="224"/>
      <c r="E4" s="225"/>
      <c r="F4" s="225"/>
      <c r="G4" s="13"/>
      <c r="H4" s="288"/>
    </row>
    <row r="5" spans="1:8" ht="23.25" customHeight="1" thickBot="1" x14ac:dyDescent="0.25">
      <c r="A5" s="268"/>
      <c r="B5" s="284" t="s">
        <v>328</v>
      </c>
      <c r="C5" s="285" t="s">
        <v>329</v>
      </c>
      <c r="D5" s="410" t="s">
        <v>323</v>
      </c>
      <c r="E5" s="225"/>
      <c r="F5" s="284" t="s">
        <v>328</v>
      </c>
      <c r="G5" s="284" t="s">
        <v>329</v>
      </c>
      <c r="H5" s="410" t="s">
        <v>323</v>
      </c>
    </row>
    <row r="6" spans="1:8" ht="14.25" customHeight="1" x14ac:dyDescent="0.2">
      <c r="A6" s="8"/>
      <c r="B6" s="41"/>
      <c r="C6" s="286"/>
      <c r="D6" s="287"/>
      <c r="E6" s="215" t="s">
        <v>8</v>
      </c>
      <c r="F6" s="1000">
        <f>'2.sz.melléklet'!C384</f>
        <v>340831000</v>
      </c>
      <c r="G6" s="2049">
        <f>'2.sz.melléklet'!C385</f>
        <v>383401143</v>
      </c>
      <c r="H6" s="2050">
        <f>SUM('1.sz. melléklet'!V18)</f>
        <v>354884758</v>
      </c>
    </row>
    <row r="7" spans="1:8" x14ac:dyDescent="0.2">
      <c r="A7" s="34" t="s">
        <v>155</v>
      </c>
      <c r="B7" s="620">
        <f>'2.sz.melléklet'!D158</f>
        <v>682291000</v>
      </c>
      <c r="C7" s="2036">
        <f>SUM('2.sz.melléklet'!D159)</f>
        <v>657291000</v>
      </c>
      <c r="D7" s="2037">
        <f>SUM('1.sz. melléklet'!V5)</f>
        <v>721370923</v>
      </c>
      <c r="E7" s="210" t="s">
        <v>279</v>
      </c>
      <c r="F7" s="620">
        <f>'2.sz.melléklet'!D384</f>
        <v>64353000</v>
      </c>
      <c r="G7" s="2038">
        <f>'2.sz.melléklet'!D385</f>
        <v>73297555</v>
      </c>
      <c r="H7" s="2050">
        <f>SUM('1.sz. melléklet'!V19)</f>
        <v>64545484</v>
      </c>
    </row>
    <row r="8" spans="1:8" x14ac:dyDescent="0.2">
      <c r="A8" s="34" t="s">
        <v>268</v>
      </c>
      <c r="B8" s="620">
        <f>'2.sz.melléklet'!C158</f>
        <v>111871000</v>
      </c>
      <c r="C8" s="2038">
        <f>SUM('2.sz.melléklet'!C159)</f>
        <v>111871000</v>
      </c>
      <c r="D8" s="2037">
        <f>SUM('1.sz. melléklet'!V6)</f>
        <v>109462913</v>
      </c>
      <c r="E8" s="210" t="s">
        <v>18</v>
      </c>
      <c r="F8" s="620">
        <f>'2.sz.melléklet'!E384</f>
        <v>347015483</v>
      </c>
      <c r="G8" s="2038">
        <f>'2.sz.melléklet'!E385</f>
        <v>443604344</v>
      </c>
      <c r="H8" s="2050">
        <f>SUM('1.sz. melléklet'!V20)</f>
        <v>291175098</v>
      </c>
    </row>
    <row r="9" spans="1:8" x14ac:dyDescent="0.2">
      <c r="A9" s="34" t="s">
        <v>271</v>
      </c>
      <c r="B9" s="620">
        <f>SUM('2.sz.melléklet'!F158)</f>
        <v>46036000</v>
      </c>
      <c r="C9" s="2038">
        <f>SUM('2.sz.melléklet'!H7+'2.sz.melléklet'!F159)</f>
        <v>46182108</v>
      </c>
      <c r="D9" s="2038">
        <f>SUM('2.sz.melléklet'!F160)</f>
        <v>42829529</v>
      </c>
      <c r="E9" s="210" t="s">
        <v>198</v>
      </c>
      <c r="F9" s="998">
        <f>'2.sz.melléklet'!F384</f>
        <v>23896000</v>
      </c>
      <c r="G9" s="2038">
        <f>'2.sz.melléklet'!F385</f>
        <v>23896000</v>
      </c>
      <c r="H9" s="2050">
        <f>SUM('1.sz. melléklet'!V21)</f>
        <v>12501442</v>
      </c>
    </row>
    <row r="10" spans="1:8" ht="13.5" thickBot="1" x14ac:dyDescent="0.25">
      <c r="A10" s="211" t="s">
        <v>294</v>
      </c>
      <c r="B10" s="998">
        <f>'2.sz.melléklet'!E158</f>
        <v>134971058</v>
      </c>
      <c r="C10" s="2039">
        <f>'2.sz.melléklet'!E159</f>
        <v>150982166</v>
      </c>
      <c r="D10" s="2040">
        <f>SUM('2.sz.melléklet'!E160)</f>
        <v>153378269</v>
      </c>
      <c r="E10" s="210" t="s">
        <v>199</v>
      </c>
      <c r="F10" s="1003">
        <f>'2.sz.melléklet'!I384</f>
        <v>142159607</v>
      </c>
      <c r="G10" s="2044">
        <f>'2.sz.melléklet'!I385</f>
        <v>140124536</v>
      </c>
      <c r="H10" s="2051">
        <f>SUM('1.sz. melléklet'!V22)</f>
        <v>123383247</v>
      </c>
    </row>
    <row r="11" spans="1:8" ht="13.5" thickBot="1" x14ac:dyDescent="0.25">
      <c r="A11" s="212" t="s">
        <v>166</v>
      </c>
      <c r="B11" s="999">
        <f>SUM(B7:B10)</f>
        <v>975169058</v>
      </c>
      <c r="C11" s="2041">
        <f>SUM(C7:C10)</f>
        <v>966326274</v>
      </c>
      <c r="D11" s="2042">
        <f>SUM(D7:D10)</f>
        <v>1027041634</v>
      </c>
      <c r="E11" s="221" t="s">
        <v>169</v>
      </c>
      <c r="F11" s="999">
        <f>SUM(F6:F10)</f>
        <v>918255090</v>
      </c>
      <c r="G11" s="2052">
        <f>SUM(G6:G10)</f>
        <v>1064323578</v>
      </c>
      <c r="H11" s="2053">
        <f>SUM(H6:H10)</f>
        <v>846490029</v>
      </c>
    </row>
    <row r="12" spans="1:8" x14ac:dyDescent="0.2">
      <c r="A12" s="37" t="s">
        <v>78</v>
      </c>
      <c r="B12" s="1000">
        <f>'2.sz.melléklet'!I158</f>
        <v>196528000</v>
      </c>
      <c r="C12" s="2037">
        <f>'2.sz.melléklet'!I159</f>
        <v>379887378</v>
      </c>
      <c r="D12" s="2043">
        <f>SUM('1.sz. melléklet'!V9)</f>
        <v>224512236</v>
      </c>
      <c r="E12" s="210" t="s">
        <v>170</v>
      </c>
      <c r="F12" s="620">
        <f>'2.sz.melléklet'!G384</f>
        <v>238086912</v>
      </c>
      <c r="G12" s="2037">
        <f>'2.sz.melléklet'!G385</f>
        <v>238086912</v>
      </c>
      <c r="H12" s="2043">
        <f>SUM('1.sz. melléklet'!V24)</f>
        <v>32347255</v>
      </c>
    </row>
    <row r="13" spans="1:8" x14ac:dyDescent="0.2">
      <c r="A13" s="34" t="s">
        <v>192</v>
      </c>
      <c r="B13" s="620">
        <f>SUM('2.sz.melléklet'!G158)</f>
        <v>174678258.55555555</v>
      </c>
      <c r="C13" s="2038">
        <f>SUM('2.sz.melléklet'!H11+'2.sz.melléklet'!G159)</f>
        <v>315727859.55555558</v>
      </c>
      <c r="D13" s="2038">
        <f>SUM('1.sz. melléklet'!D8+'1.sz. melléklet'!D11)</f>
        <v>840452380</v>
      </c>
      <c r="E13" s="34" t="s">
        <v>292</v>
      </c>
      <c r="F13" s="620">
        <f>'2.sz.melléklet'!H384</f>
        <v>759898714</v>
      </c>
      <c r="G13" s="2038">
        <f>'2.sz.melléklet'!H385</f>
        <v>942853201</v>
      </c>
      <c r="H13" s="2050">
        <f>SUM('1.sz. melléklet'!V23)</f>
        <v>675916090</v>
      </c>
    </row>
    <row r="14" spans="1:8" ht="13.5" thickBot="1" x14ac:dyDescent="0.25">
      <c r="A14" s="248"/>
      <c r="B14" s="1001"/>
      <c r="C14" s="2044"/>
      <c r="D14" s="2045"/>
      <c r="E14" s="52" t="s">
        <v>274</v>
      </c>
      <c r="F14" s="1004">
        <f>'2.sz.melléklet'!J384</f>
        <v>23080050</v>
      </c>
      <c r="G14" s="2044">
        <f>'2.sz.melléklet'!J385</f>
        <v>59292130</v>
      </c>
      <c r="H14" s="2051">
        <f>SUM('1.sz. melléklet'!V25)</f>
        <v>39328977</v>
      </c>
    </row>
    <row r="15" spans="1:8" ht="13.5" thickBot="1" x14ac:dyDescent="0.25">
      <c r="A15" s="212" t="s">
        <v>12</v>
      </c>
      <c r="B15" s="999">
        <f>SUM(B12:B13)</f>
        <v>371206258.55555558</v>
      </c>
      <c r="C15" s="2041">
        <f>SUM(C12:C14)</f>
        <v>695615237.55555558</v>
      </c>
      <c r="D15" s="2042">
        <f>SUM(D12:D14)</f>
        <v>1064964616</v>
      </c>
      <c r="E15" s="221" t="s">
        <v>171</v>
      </c>
      <c r="F15" s="999">
        <f>SUM(F12:F14)</f>
        <v>1021065676</v>
      </c>
      <c r="G15" s="2041">
        <f>SUM(G12:G14)</f>
        <v>1240232243</v>
      </c>
      <c r="H15" s="2054">
        <f>SUM(H12:H14)</f>
        <v>747592322</v>
      </c>
    </row>
    <row r="16" spans="1:8" x14ac:dyDescent="0.2">
      <c r="A16" s="37"/>
      <c r="B16" s="1000"/>
      <c r="C16" s="2037"/>
      <c r="D16" s="2045"/>
      <c r="E16" s="34"/>
      <c r="F16" s="620"/>
      <c r="G16" s="2037"/>
      <c r="H16" s="2043"/>
    </row>
    <row r="17" spans="1:8" x14ac:dyDescent="0.2">
      <c r="A17" s="34" t="s">
        <v>272</v>
      </c>
      <c r="B17" s="620">
        <f>SUM('2.sz.melléklet'!K158)</f>
        <v>300000000</v>
      </c>
      <c r="C17" s="2038">
        <f>SUM('2.sz.melléklet'!K159)</f>
        <v>529601048</v>
      </c>
      <c r="D17" s="2039">
        <f>'2.sz.melléklet'!K160</f>
        <v>226740341</v>
      </c>
      <c r="E17" s="372" t="s">
        <v>461</v>
      </c>
      <c r="F17" s="620">
        <f>SUM('2.sz.melléklet'!M322)</f>
        <v>0</v>
      </c>
      <c r="G17" s="2038">
        <f>SUM('2.sz.melléklet'!M323)</f>
        <v>225512088</v>
      </c>
      <c r="H17" s="2050">
        <f>SUM('2.sz.melléklet'!M324)</f>
        <v>225512088</v>
      </c>
    </row>
    <row r="18" spans="1:8" ht="13.5" thickBot="1" x14ac:dyDescent="0.25">
      <c r="A18" s="220" t="s">
        <v>272</v>
      </c>
      <c r="B18" s="1002">
        <f>SUM(B16:B17)</f>
        <v>300000000</v>
      </c>
      <c r="C18" s="2046">
        <f>SUM(C16:C17)</f>
        <v>529601048</v>
      </c>
      <c r="D18" s="2046">
        <f>SUM(D17)</f>
        <v>226740341</v>
      </c>
      <c r="E18" s="499" t="s">
        <v>370</v>
      </c>
      <c r="F18" s="1004">
        <f>SUM('2.sz.melléklet'!M178)</f>
        <v>5398843</v>
      </c>
      <c r="G18" s="2044">
        <f>SUM('2.sz.melléklet'!M179)</f>
        <v>64590770</v>
      </c>
      <c r="H18" s="2051">
        <f>SUM('2.sz.melléklet'!M180)</f>
        <v>64590770</v>
      </c>
    </row>
    <row r="19" spans="1:8" ht="13.5" thickBot="1" x14ac:dyDescent="0.25">
      <c r="A19" s="212" t="s">
        <v>168</v>
      </c>
      <c r="B19" s="999">
        <f>B11+B15+B18</f>
        <v>1646375316.5555556</v>
      </c>
      <c r="C19" s="2041">
        <f>SUM(C11,C15,C18)</f>
        <v>2191542559.5555553</v>
      </c>
      <c r="D19" s="2042">
        <f>SUM(D11+D15+D18)</f>
        <v>2318746591</v>
      </c>
      <c r="E19" s="221" t="s">
        <v>102</v>
      </c>
      <c r="F19" s="999">
        <f>SUM(F17:F18)</f>
        <v>5398843</v>
      </c>
      <c r="G19" s="2052">
        <f>SUM(G17:G18)</f>
        <v>290102858</v>
      </c>
      <c r="H19" s="2053">
        <f>SUM(H17:H18)</f>
        <v>290102858</v>
      </c>
    </row>
    <row r="20" spans="1:8" ht="25.5" customHeight="1" x14ac:dyDescent="0.2">
      <c r="A20" s="38" t="s">
        <v>369</v>
      </c>
      <c r="B20" s="1000">
        <f>SUM('2.sz.melléklet'!J158)</f>
        <v>379000000</v>
      </c>
      <c r="C20" s="2037">
        <f>SUM('2.sz.melléklet'!J19)</f>
        <v>432878291</v>
      </c>
      <c r="D20" s="2043"/>
      <c r="E20" s="363" t="s">
        <v>31</v>
      </c>
      <c r="F20" s="1000">
        <f>'2.sz.melléklet'!K384+'2.sz.melléklet'!L384</f>
        <v>80655707.555555582</v>
      </c>
      <c r="G20" s="2037">
        <f>'2.sz.melléklet'!K385+'2.sz.melléklet'!L385</f>
        <v>29762172</v>
      </c>
      <c r="H20" s="2043"/>
    </row>
    <row r="21" spans="1:8" ht="13.5" thickBot="1" x14ac:dyDescent="0.25">
      <c r="A21" s="211" t="s">
        <v>172</v>
      </c>
      <c r="B21" s="998"/>
      <c r="C21" s="2048">
        <f>SUM('2.sz.melléklet'!K7)</f>
        <v>0</v>
      </c>
      <c r="D21" s="2045">
        <f>'2.sz.melléklet'!J20</f>
        <v>432878291</v>
      </c>
      <c r="E21" s="362" t="s">
        <v>371</v>
      </c>
      <c r="F21" s="1003"/>
      <c r="G21" s="2044">
        <f>SUM('2.sz.melléklet'!M167)</f>
        <v>0</v>
      </c>
      <c r="H21" s="2051">
        <f>SUM('2.sz.melléklet'!M168)</f>
        <v>0</v>
      </c>
    </row>
    <row r="22" spans="1:8" ht="13.5" thickBot="1" x14ac:dyDescent="0.25">
      <c r="A22" s="212" t="s">
        <v>173</v>
      </c>
      <c r="B22" s="999">
        <f>B19+B21+B20</f>
        <v>2025375316.5555556</v>
      </c>
      <c r="C22" s="2041">
        <f>SUM(C19:C21)</f>
        <v>2624420850.5555553</v>
      </c>
      <c r="D22" s="2042">
        <f>SUM(D19+D20+D21)</f>
        <v>2751624882</v>
      </c>
      <c r="E22" s="221" t="s">
        <v>174</v>
      </c>
      <c r="F22" s="999">
        <f>F11+F15+F19+F20</f>
        <v>2025375316.5555556</v>
      </c>
      <c r="G22" s="2052">
        <f>SUM(G11+G15+G20+G19+G21)</f>
        <v>2624420851</v>
      </c>
      <c r="H22" s="2053">
        <f>SUM(H11+H15+H19+H20+H21)</f>
        <v>1884185209</v>
      </c>
    </row>
    <row r="23" spans="1:8" x14ac:dyDescent="0.2">
      <c r="H23" s="41"/>
    </row>
    <row r="34" spans="2:5" x14ac:dyDescent="0.2">
      <c r="B34" s="1306"/>
      <c r="C34" s="1306"/>
      <c r="D34" s="1306"/>
      <c r="E34" s="1306"/>
    </row>
    <row r="35" spans="2:5" x14ac:dyDescent="0.2">
      <c r="B35" s="1306"/>
      <c r="C35" s="2622"/>
      <c r="D35" s="2623"/>
      <c r="E35" s="1306"/>
    </row>
    <row r="36" spans="2:5" x14ac:dyDescent="0.2">
      <c r="B36" s="1306"/>
      <c r="C36" s="1306"/>
      <c r="D36" s="1306"/>
      <c r="E36" s="1306"/>
    </row>
  </sheetData>
  <mergeCells count="3">
    <mergeCell ref="A1:F1"/>
    <mergeCell ref="A3:B3"/>
    <mergeCell ref="E3:F3"/>
  </mergeCells>
  <phoneticPr fontId="3" type="noConversion"/>
  <pageMargins left="0.75" right="0.75" top="1" bottom="1" header="0.5" footer="0.5"/>
  <pageSetup paperSize="9" orientation="landscape" r:id="rId1"/>
  <headerFooter alignWithMargins="0">
    <oddHeader>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33"/>
  <sheetViews>
    <sheetView workbookViewId="0">
      <selection activeCell="E4" sqref="E4:E5"/>
    </sheetView>
  </sheetViews>
  <sheetFormatPr defaultRowHeight="12.75" x14ac:dyDescent="0.2"/>
  <cols>
    <col min="1" max="1" width="26.7109375" customWidth="1"/>
    <col min="2" max="2" width="12.28515625" customWidth="1"/>
    <col min="3" max="4" width="9.28515625" bestFit="1" customWidth="1"/>
    <col min="5" max="5" width="12.7109375" bestFit="1" customWidth="1"/>
    <col min="6" max="14" width="10" bestFit="1" customWidth="1"/>
    <col min="15" max="15" width="15.28515625" customWidth="1"/>
    <col min="16" max="16" width="12.28515625" bestFit="1" customWidth="1"/>
    <col min="17" max="17" width="10.85546875" bestFit="1" customWidth="1"/>
  </cols>
  <sheetData>
    <row r="1" spans="1:17" ht="13.5" thickBot="1" x14ac:dyDescent="0.25">
      <c r="A1" s="2279"/>
      <c r="B1" s="2279"/>
      <c r="C1" s="2279"/>
      <c r="D1" s="2279"/>
      <c r="E1" s="2279"/>
      <c r="F1" s="1306"/>
      <c r="G1" s="1306"/>
      <c r="H1" s="1306"/>
      <c r="I1" s="1306"/>
      <c r="J1" s="1306"/>
      <c r="K1" s="1306"/>
      <c r="L1" s="1306"/>
      <c r="M1" s="1306"/>
      <c r="N1" s="1306"/>
    </row>
    <row r="2" spans="1:17" ht="29.25" customHeight="1" thickBot="1" x14ac:dyDescent="0.3">
      <c r="A2" s="2693" t="s">
        <v>1218</v>
      </c>
      <c r="B2" s="2694"/>
      <c r="C2" s="2694"/>
      <c r="D2" s="2694"/>
      <c r="E2" s="2695"/>
      <c r="F2" s="2299"/>
      <c r="G2" s="2299"/>
      <c r="H2" s="2299"/>
      <c r="I2" s="2299"/>
      <c r="J2" s="2299"/>
      <c r="K2" s="2299"/>
      <c r="L2" s="2299"/>
      <c r="M2" s="2299"/>
      <c r="N2" s="2299"/>
    </row>
    <row r="3" spans="1:17" ht="13.5" thickBot="1" x14ac:dyDescent="0.25">
      <c r="A3" s="153"/>
      <c r="B3" s="67"/>
      <c r="C3" s="67"/>
      <c r="D3" s="67"/>
      <c r="E3" s="67"/>
      <c r="F3" s="2281"/>
      <c r="G3" s="2281"/>
      <c r="H3" s="2281"/>
      <c r="I3" s="2281"/>
      <c r="J3" s="2281"/>
      <c r="K3" s="2281"/>
      <c r="L3" s="2281"/>
      <c r="M3" s="2281"/>
      <c r="N3" s="2281"/>
    </row>
    <row r="4" spans="1:17" ht="13.5" thickBot="1" x14ac:dyDescent="0.25">
      <c r="A4" s="2334" t="s">
        <v>724</v>
      </c>
      <c r="B4" s="2404" t="s">
        <v>725</v>
      </c>
      <c r="C4" s="2405"/>
      <c r="D4" s="2405"/>
      <c r="E4" s="2406">
        <f>'22.sz.melléklet'!E5+'22.sz.melléklet'!E21+'22.sz.melléklet'!E36+'22.sz.melléklet'!E51+'22.sz.melléklet'!E66+'22.sz.melléklet'!E82</f>
        <v>388515</v>
      </c>
      <c r="F4" s="2282"/>
      <c r="G4" s="2283"/>
      <c r="H4" s="2283"/>
      <c r="I4" s="2284"/>
      <c r="J4" s="2285"/>
      <c r="K4" s="2285"/>
      <c r="L4" s="2286"/>
      <c r="M4" s="2285"/>
      <c r="N4" s="2284"/>
    </row>
    <row r="5" spans="1:17" x14ac:dyDescent="0.2">
      <c r="A5" s="2336" t="s">
        <v>726</v>
      </c>
      <c r="B5" s="2338" t="s">
        <v>727</v>
      </c>
      <c r="C5" s="2407"/>
      <c r="D5" s="2407"/>
      <c r="E5" s="2406">
        <f>'22.sz.melléklet'!E6+'22.sz.melléklet'!E22+'22.sz.melléklet'!E37+'22.sz.melléklet'!E52+'22.sz.melléklet'!E67+'22.sz.melléklet'!E83</f>
        <v>496787554</v>
      </c>
      <c r="F5" s="2283"/>
      <c r="G5" s="2283"/>
      <c r="H5" s="2283"/>
      <c r="I5" s="2283"/>
      <c r="J5" s="2283"/>
      <c r="K5" s="2287"/>
      <c r="L5" s="2283"/>
      <c r="M5" s="2283"/>
      <c r="N5" s="2283"/>
    </row>
    <row r="6" spans="1:17" ht="13.5" thickBot="1" x14ac:dyDescent="0.25">
      <c r="A6" s="2340" t="s">
        <v>728</v>
      </c>
      <c r="B6" s="2408" t="s">
        <v>729</v>
      </c>
      <c r="C6" s="2409"/>
      <c r="D6" s="2409"/>
      <c r="E6" s="2410">
        <f>SUM(E4:E5)</f>
        <v>497176069</v>
      </c>
      <c r="F6" s="2285"/>
      <c r="G6" s="2285"/>
      <c r="H6" s="2285"/>
      <c r="I6" s="2285"/>
      <c r="J6" s="2285"/>
      <c r="K6" s="2285"/>
      <c r="L6" s="2285"/>
      <c r="M6" s="2285"/>
      <c r="N6" s="2285"/>
    </row>
    <row r="7" spans="1:17" x14ac:dyDescent="0.2">
      <c r="A7" s="2344" t="s">
        <v>730</v>
      </c>
      <c r="B7" s="2411" t="s">
        <v>731</v>
      </c>
      <c r="C7" s="2412"/>
      <c r="D7" s="2412"/>
      <c r="E7" s="2413">
        <f>'22.sz.melléklet'!E8+'22.sz.melléklet'!E24+'22.sz.melléklet'!E39+'22.sz.melléklet'!E54+'22.sz.melléklet'!E69+'22.sz.melléklet'!E85</f>
        <v>3198644537</v>
      </c>
      <c r="F7" s="2285"/>
      <c r="G7" s="2285"/>
      <c r="H7" s="2285"/>
      <c r="I7" s="2285"/>
      <c r="J7" s="2285"/>
      <c r="K7" s="2285"/>
      <c r="L7" s="2285"/>
      <c r="M7" s="2285"/>
      <c r="N7" s="2285"/>
    </row>
    <row r="8" spans="1:17" x14ac:dyDescent="0.2">
      <c r="A8" s="2336" t="s">
        <v>732</v>
      </c>
      <c r="B8" s="2414" t="s">
        <v>733</v>
      </c>
      <c r="C8" s="2415"/>
      <c r="D8" s="2415"/>
      <c r="E8" s="2413">
        <f>'22.sz.melléklet'!E9+'22.sz.melléklet'!E25+'22.sz.melléklet'!E40+'22.sz.melléklet'!E55+'22.sz.melléklet'!E70+'22.sz.melléklet'!E86</f>
        <v>432878291</v>
      </c>
      <c r="F8" s="2290"/>
      <c r="G8" s="2290"/>
      <c r="H8" s="2290"/>
      <c r="I8" s="2290"/>
      <c r="J8" s="2290"/>
      <c r="K8" s="2290"/>
      <c r="L8" s="2290"/>
      <c r="M8" s="2290"/>
      <c r="N8" s="2290"/>
      <c r="O8" s="157"/>
      <c r="P8" s="630"/>
      <c r="Q8" s="630"/>
    </row>
    <row r="9" spans="1:17" x14ac:dyDescent="0.2">
      <c r="A9" s="2336" t="s">
        <v>734</v>
      </c>
      <c r="B9" s="2414" t="s">
        <v>735</v>
      </c>
      <c r="C9" s="2415"/>
      <c r="D9" s="2415"/>
      <c r="E9" s="2413">
        <f>'22.sz.melléklet'!E10+'22.sz.melléklet'!E26+'22.sz.melléklet'!E41+'22.sz.melléklet'!E56+'22.sz.melléklet'!E71+'22.sz.melléklet'!E87</f>
        <v>2331204864</v>
      </c>
      <c r="F9" s="2294"/>
      <c r="G9" s="2294"/>
      <c r="H9" s="2294"/>
      <c r="I9" s="2294"/>
      <c r="J9" s="2294"/>
      <c r="K9" s="2294"/>
      <c r="L9" s="2294"/>
      <c r="M9" s="2294"/>
      <c r="N9" s="2294"/>
      <c r="O9" s="157"/>
      <c r="P9" s="630"/>
      <c r="Q9" s="630"/>
    </row>
    <row r="10" spans="1:17" x14ac:dyDescent="0.2">
      <c r="A10" s="33" t="s">
        <v>736</v>
      </c>
      <c r="B10" s="2414" t="s">
        <v>737</v>
      </c>
      <c r="C10" s="2415"/>
      <c r="D10" s="2415"/>
      <c r="E10" s="2413">
        <f>'22.sz.melléklet'!E11+'22.sz.melléklet'!E27+'22.sz.melléklet'!E42+'22.sz.melléklet'!E57+'22.sz.melléklet'!E72+'22.sz.melléklet'!E88</f>
        <v>-575404025</v>
      </c>
      <c r="F10" s="2294"/>
      <c r="G10" s="2294"/>
      <c r="H10" s="2294"/>
      <c r="I10" s="2294"/>
      <c r="J10" s="2294"/>
      <c r="K10" s="2294"/>
      <c r="L10" s="2294"/>
      <c r="M10" s="2294"/>
      <c r="N10" s="2294"/>
      <c r="O10" s="157"/>
      <c r="P10" s="630"/>
      <c r="Q10" s="630"/>
    </row>
    <row r="11" spans="1:17" x14ac:dyDescent="0.2">
      <c r="A11" s="33" t="s">
        <v>738</v>
      </c>
      <c r="B11" s="2416" t="s">
        <v>739</v>
      </c>
      <c r="C11" s="2415"/>
      <c r="D11" s="2415"/>
      <c r="E11" s="2417">
        <f>SUM(E7-E8-E9+E10)</f>
        <v>-140842643</v>
      </c>
      <c r="F11" s="2294"/>
      <c r="G11" s="2294"/>
      <c r="H11" s="2294"/>
      <c r="I11" s="2294"/>
      <c r="J11" s="2294"/>
      <c r="K11" s="2294"/>
      <c r="L11" s="2294"/>
      <c r="M11" s="2294"/>
      <c r="N11" s="2294"/>
      <c r="O11" s="157"/>
      <c r="P11" s="630"/>
      <c r="Q11" s="630"/>
    </row>
    <row r="12" spans="1:17" x14ac:dyDescent="0.2">
      <c r="A12" s="33" t="s">
        <v>740</v>
      </c>
      <c r="B12" s="2414" t="s">
        <v>741</v>
      </c>
      <c r="C12" s="2415"/>
      <c r="D12" s="2415"/>
      <c r="E12" s="2418">
        <f>'22.sz.melléklet'!E13+'22.sz.melléklet'!E29+'22.sz.melléklet'!E44+'22.sz.melléklet'!E59+'22.sz.melléklet'!E74+'22.sz.melléklet'!E90</f>
        <v>589725</v>
      </c>
      <c r="F12" s="2294"/>
      <c r="G12" s="2294"/>
      <c r="H12" s="2294"/>
      <c r="I12" s="2294"/>
      <c r="J12" s="2294"/>
      <c r="K12" s="2294"/>
      <c r="L12" s="2294"/>
      <c r="M12" s="2294"/>
      <c r="N12" s="2294"/>
      <c r="O12" s="157"/>
      <c r="P12" s="630"/>
      <c r="Q12" s="630"/>
    </row>
    <row r="13" spans="1:17" ht="13.5" thickBot="1" x14ac:dyDescent="0.25">
      <c r="A13" s="2352" t="s">
        <v>742</v>
      </c>
      <c r="B13" s="2419" t="s">
        <v>743</v>
      </c>
      <c r="C13" s="2420"/>
      <c r="D13" s="2420"/>
      <c r="E13" s="2418">
        <f>'22.sz.melléklet'!E14+'22.sz.melléklet'!E30+'22.sz.melléklet'!E45+'22.sz.melléklet'!E60+'22.sz.melléklet'!E75+'22.sz.melléklet'!E91</f>
        <v>355743701</v>
      </c>
      <c r="F13" s="2294"/>
      <c r="G13" s="2294"/>
      <c r="H13" s="2294"/>
      <c r="I13" s="2294"/>
      <c r="J13" s="2294"/>
      <c r="K13" s="2294"/>
      <c r="L13" s="2294"/>
      <c r="M13" s="2294"/>
      <c r="N13" s="2294"/>
      <c r="O13" s="157"/>
      <c r="P13" s="630"/>
      <c r="Q13" s="630"/>
    </row>
    <row r="14" spans="1:17" x14ac:dyDescent="0.2">
      <c r="A14" s="32" t="s">
        <v>744</v>
      </c>
      <c r="B14" s="2357" t="s">
        <v>745</v>
      </c>
      <c r="C14" s="2421"/>
      <c r="D14" s="2421"/>
      <c r="E14" s="2422">
        <f>SUM(E6+E11)</f>
        <v>356333426</v>
      </c>
      <c r="F14" s="2294"/>
      <c r="G14" s="2294"/>
      <c r="H14" s="2294"/>
      <c r="I14" s="2294"/>
      <c r="J14" s="2294"/>
      <c r="K14" s="2294"/>
      <c r="L14" s="2294"/>
      <c r="M14" s="2294"/>
      <c r="N14" s="2294"/>
      <c r="O14" s="157"/>
      <c r="P14" s="630"/>
      <c r="Q14" s="630"/>
    </row>
    <row r="15" spans="1:17" ht="13.5" thickBot="1" x14ac:dyDescent="0.25">
      <c r="A15" s="2359" t="s">
        <v>746</v>
      </c>
      <c r="B15" s="2361" t="s">
        <v>747</v>
      </c>
      <c r="C15" s="2423"/>
      <c r="D15" s="2423"/>
      <c r="E15" s="2410">
        <f>E12+E13</f>
        <v>356333426</v>
      </c>
      <c r="F15" s="2294"/>
      <c r="G15" s="2294"/>
      <c r="H15" s="2294"/>
      <c r="I15" s="2294"/>
      <c r="J15" s="2294"/>
      <c r="K15" s="2294"/>
      <c r="L15" s="2294"/>
      <c r="M15" s="2294"/>
      <c r="N15" s="2294"/>
      <c r="O15" s="157"/>
      <c r="P15" s="630"/>
      <c r="Q15" s="630"/>
    </row>
    <row r="16" spans="1:17" x14ac:dyDescent="0.2">
      <c r="A16" s="2363"/>
      <c r="B16" s="2424"/>
      <c r="C16" s="2424"/>
      <c r="D16" s="2424"/>
      <c r="E16" s="2424"/>
      <c r="F16" s="2293"/>
      <c r="G16" s="2293"/>
      <c r="H16" s="2293"/>
      <c r="I16" s="2293"/>
      <c r="J16" s="2293"/>
      <c r="K16" s="2293"/>
      <c r="L16" s="2293"/>
      <c r="M16" s="2293"/>
      <c r="N16" s="2293"/>
      <c r="O16" s="157"/>
      <c r="P16" s="630"/>
      <c r="Q16" s="630"/>
    </row>
    <row r="17" spans="1:17" x14ac:dyDescent="0.2">
      <c r="A17" s="2295"/>
      <c r="B17" s="2290"/>
      <c r="C17" s="2290"/>
      <c r="D17" s="2290"/>
      <c r="E17" s="2290"/>
      <c r="F17" s="2290"/>
      <c r="G17" s="2290"/>
      <c r="H17" s="2290"/>
      <c r="I17" s="2290"/>
      <c r="J17" s="2290"/>
      <c r="K17" s="2290"/>
      <c r="L17" s="2290"/>
      <c r="M17" s="2290"/>
      <c r="N17" s="2290"/>
      <c r="O17" s="157"/>
      <c r="P17" s="630"/>
      <c r="Q17" s="630"/>
    </row>
    <row r="18" spans="1:17" x14ac:dyDescent="0.2">
      <c r="A18" s="2295"/>
      <c r="B18" s="2290"/>
      <c r="C18" s="2290"/>
      <c r="D18" s="2290"/>
      <c r="E18" s="2290"/>
      <c r="F18" s="2290"/>
      <c r="G18" s="2290"/>
      <c r="H18" s="2290"/>
      <c r="I18" s="2290"/>
      <c r="J18" s="2290"/>
      <c r="K18" s="2290"/>
      <c r="L18" s="2290"/>
      <c r="M18" s="2290"/>
      <c r="N18" s="2290"/>
      <c r="O18" s="157"/>
      <c r="P18" s="630"/>
      <c r="Q18" s="630"/>
    </row>
    <row r="19" spans="1:17" x14ac:dyDescent="0.2">
      <c r="A19" s="2286"/>
      <c r="B19" s="2290"/>
      <c r="C19" s="2290"/>
      <c r="D19" s="2290"/>
      <c r="E19" s="2290"/>
      <c r="F19" s="2290"/>
      <c r="G19" s="2290"/>
      <c r="H19" s="2290"/>
      <c r="I19" s="2290"/>
      <c r="J19" s="2290"/>
      <c r="K19" s="2290"/>
      <c r="L19" s="2290"/>
      <c r="M19" s="2290"/>
      <c r="N19" s="2290"/>
      <c r="O19" s="157"/>
      <c r="P19" s="630"/>
      <c r="Q19" s="630"/>
    </row>
    <row r="20" spans="1:17" x14ac:dyDescent="0.2">
      <c r="A20" s="2288"/>
      <c r="B20" s="2289"/>
      <c r="C20" s="2290"/>
      <c r="D20" s="2290"/>
      <c r="E20" s="2290"/>
      <c r="F20" s="2290"/>
      <c r="G20" s="2290"/>
      <c r="H20" s="2290"/>
      <c r="I20" s="2290"/>
      <c r="J20" s="2290"/>
      <c r="K20" s="2290"/>
      <c r="L20" s="2290"/>
      <c r="M20" s="2290"/>
      <c r="N20" s="2290"/>
      <c r="O20" s="157"/>
      <c r="P20" s="630"/>
      <c r="Q20" s="630"/>
    </row>
    <row r="21" spans="1:17" x14ac:dyDescent="0.2">
      <c r="A21" s="2288"/>
      <c r="B21" s="2289"/>
      <c r="C21" s="2290"/>
      <c r="D21" s="2290"/>
      <c r="E21" s="2290"/>
      <c r="F21" s="2290"/>
      <c r="G21" s="2290"/>
      <c r="H21" s="2290"/>
      <c r="I21" s="2290"/>
      <c r="J21" s="2290"/>
      <c r="K21" s="2290"/>
      <c r="L21" s="2290"/>
      <c r="M21" s="2290"/>
      <c r="N21" s="2290"/>
      <c r="O21" s="157"/>
      <c r="P21" s="630"/>
      <c r="Q21" s="630"/>
    </row>
    <row r="22" spans="1:17" x14ac:dyDescent="0.2">
      <c r="A22" s="2288"/>
      <c r="B22" s="2289"/>
      <c r="C22" s="2290"/>
      <c r="D22" s="2290"/>
      <c r="E22" s="2290"/>
      <c r="F22" s="2290"/>
      <c r="G22" s="2290"/>
      <c r="H22" s="2290"/>
      <c r="I22" s="2290"/>
      <c r="J22" s="2290"/>
      <c r="K22" s="2290"/>
      <c r="L22" s="2290"/>
      <c r="M22" s="2290"/>
      <c r="N22" s="2290"/>
      <c r="O22" s="157"/>
      <c r="P22" s="630"/>
      <c r="Q22" s="630"/>
    </row>
    <row r="23" spans="1:17" x14ac:dyDescent="0.2">
      <c r="A23" s="2288"/>
      <c r="B23" s="2289"/>
      <c r="C23" s="2290"/>
      <c r="D23" s="2290"/>
      <c r="E23" s="2290"/>
      <c r="F23" s="2290"/>
      <c r="G23" s="2290"/>
      <c r="H23" s="2290"/>
      <c r="I23" s="2290"/>
      <c r="J23" s="2290"/>
      <c r="K23" s="2290"/>
      <c r="L23" s="2290"/>
      <c r="M23" s="2290"/>
      <c r="N23" s="2290"/>
      <c r="O23" s="157"/>
      <c r="P23" s="630"/>
      <c r="Q23" s="630"/>
    </row>
    <row r="24" spans="1:17" x14ac:dyDescent="0.2">
      <c r="A24" s="2288"/>
      <c r="B24" s="2289"/>
      <c r="C24" s="2290"/>
      <c r="D24" s="2290"/>
      <c r="E24" s="2290"/>
      <c r="F24" s="2290"/>
      <c r="G24" s="2290"/>
      <c r="H24" s="2290"/>
      <c r="I24" s="2290"/>
      <c r="J24" s="2290"/>
      <c r="K24" s="2290"/>
      <c r="L24" s="2290"/>
      <c r="M24" s="2290"/>
      <c r="N24" s="2290"/>
      <c r="O24" s="157"/>
      <c r="P24" s="630"/>
      <c r="Q24" s="630"/>
    </row>
    <row r="25" spans="1:17" x14ac:dyDescent="0.2">
      <c r="A25" s="2288"/>
      <c r="B25" s="2289"/>
      <c r="C25" s="2290"/>
      <c r="D25" s="2290"/>
      <c r="E25" s="2290"/>
      <c r="F25" s="2290"/>
      <c r="G25" s="2290"/>
      <c r="H25" s="2290"/>
      <c r="I25" s="2290"/>
      <c r="J25" s="2290"/>
      <c r="K25" s="2290"/>
      <c r="L25" s="2290"/>
      <c r="M25" s="2290"/>
      <c r="N25" s="2290"/>
      <c r="O25" s="157"/>
      <c r="P25" s="630"/>
      <c r="Q25" s="630"/>
    </row>
    <row r="26" spans="1:17" x14ac:dyDescent="0.2">
      <c r="A26" s="2286"/>
      <c r="B26" s="2289"/>
      <c r="C26" s="2290"/>
      <c r="D26" s="2290"/>
      <c r="E26" s="2290"/>
      <c r="F26" s="2290"/>
      <c r="G26" s="2290"/>
      <c r="H26" s="2290"/>
      <c r="I26" s="2290"/>
      <c r="J26" s="2290"/>
      <c r="K26" s="2290"/>
      <c r="L26" s="2290"/>
      <c r="M26" s="2290"/>
      <c r="N26" s="2290"/>
      <c r="O26" s="157"/>
      <c r="P26" s="630"/>
      <c r="Q26" s="630"/>
    </row>
    <row r="27" spans="1:17" x14ac:dyDescent="0.2">
      <c r="A27" s="2295"/>
      <c r="B27" s="2289"/>
      <c r="C27" s="2289"/>
      <c r="D27" s="2289"/>
      <c r="E27" s="2289"/>
      <c r="F27" s="2289"/>
      <c r="G27" s="2289"/>
      <c r="H27" s="2289"/>
      <c r="I27" s="2289"/>
      <c r="J27" s="2289"/>
      <c r="K27" s="2289"/>
      <c r="L27" s="2289"/>
      <c r="M27" s="2289"/>
      <c r="N27" s="2289"/>
      <c r="O27" s="157"/>
      <c r="P27" s="630"/>
      <c r="Q27" s="630"/>
    </row>
    <row r="28" spans="1:17" x14ac:dyDescent="0.2">
      <c r="A28" s="2286"/>
      <c r="B28" s="2290"/>
      <c r="C28" s="2290"/>
      <c r="D28" s="2290"/>
      <c r="E28" s="2290"/>
      <c r="F28" s="2290"/>
      <c r="G28" s="2290"/>
      <c r="H28" s="2290"/>
      <c r="I28" s="2290"/>
      <c r="J28" s="2290"/>
      <c r="K28" s="2290"/>
      <c r="L28" s="2290"/>
      <c r="M28" s="2290"/>
      <c r="N28" s="2290"/>
      <c r="O28" s="157"/>
      <c r="P28" s="630"/>
      <c r="Q28" s="630"/>
    </row>
    <row r="29" spans="1:17" x14ac:dyDescent="0.2">
      <c r="A29" s="2295"/>
      <c r="B29" s="2296"/>
      <c r="C29" s="2296"/>
      <c r="D29" s="2296"/>
      <c r="E29" s="2296"/>
      <c r="F29" s="2296"/>
      <c r="G29" s="2296"/>
      <c r="H29" s="2296"/>
      <c r="I29" s="2296"/>
      <c r="J29" s="2296"/>
      <c r="K29" s="2296"/>
      <c r="L29" s="2296"/>
      <c r="M29" s="2296"/>
      <c r="N29" s="2296"/>
      <c r="O29" s="157"/>
      <c r="P29" s="630"/>
      <c r="Q29" s="630"/>
    </row>
    <row r="30" spans="1:17" x14ac:dyDescent="0.2">
      <c r="A30" s="1306"/>
      <c r="B30" s="2292"/>
      <c r="C30" s="2292"/>
      <c r="D30" s="2292"/>
      <c r="E30" s="2292"/>
      <c r="F30" s="2292"/>
      <c r="G30" s="2292"/>
      <c r="H30" s="2292"/>
      <c r="I30" s="2292"/>
      <c r="J30" s="2292"/>
      <c r="K30" s="2292"/>
      <c r="L30" s="2292"/>
      <c r="M30" s="2292"/>
      <c r="N30" s="2292"/>
      <c r="O30" s="157"/>
      <c r="P30" s="630"/>
      <c r="Q30" s="630"/>
    </row>
    <row r="31" spans="1:17" s="158" customFormat="1" x14ac:dyDescent="0.2">
      <c r="A31" s="2297"/>
      <c r="B31" s="2298"/>
      <c r="C31" s="2298"/>
      <c r="D31" s="2298"/>
      <c r="E31" s="2298"/>
      <c r="F31" s="2298"/>
      <c r="G31" s="2298"/>
      <c r="H31" s="2298"/>
      <c r="I31" s="2298"/>
      <c r="J31" s="2298"/>
      <c r="K31" s="2298"/>
      <c r="L31" s="2298"/>
      <c r="M31" s="2298"/>
      <c r="N31" s="2298"/>
      <c r="O31" s="157"/>
      <c r="P31" s="630"/>
      <c r="Q31" s="630"/>
    </row>
    <row r="32" spans="1:17" x14ac:dyDescent="0.2">
      <c r="A32" s="1306"/>
      <c r="B32" s="2291"/>
      <c r="C32" s="2291"/>
      <c r="D32" s="2291"/>
      <c r="E32" s="2291"/>
      <c r="F32" s="2291"/>
      <c r="G32" s="2291"/>
      <c r="H32" s="2291"/>
      <c r="I32" s="2291"/>
      <c r="J32" s="2291"/>
      <c r="K32" s="2291"/>
      <c r="L32" s="2291"/>
      <c r="M32" s="2291"/>
      <c r="N32" s="2291"/>
      <c r="O32" s="157"/>
      <c r="P32" s="630"/>
      <c r="Q32" s="630"/>
    </row>
    <row r="33" spans="1:14" x14ac:dyDescent="0.2">
      <c r="A33" s="1306"/>
      <c r="B33" s="1306"/>
      <c r="C33" s="1306"/>
      <c r="D33" s="1306"/>
      <c r="E33" s="1306"/>
      <c r="F33" s="1306"/>
      <c r="G33" s="1306"/>
      <c r="H33" s="1306"/>
      <c r="I33" s="1306"/>
      <c r="J33" s="1306"/>
      <c r="K33" s="1306"/>
      <c r="L33" s="1306"/>
      <c r="M33" s="1306"/>
      <c r="N33" s="1306"/>
    </row>
  </sheetData>
  <mergeCells count="1">
    <mergeCell ref="A2:E2"/>
  </mergeCells>
  <phoneticPr fontId="3" type="noConversion"/>
  <pageMargins left="0.49" right="0.47" top="1" bottom="1" header="0.5" footer="0.5"/>
  <pageSetup paperSize="9" scale="86" orientation="landscape" r:id="rId1"/>
  <headerFooter alignWithMargins="0">
    <oddHeader>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Munka6">
    <pageSetUpPr fitToPage="1"/>
  </sheetPr>
  <dimension ref="A1:I66"/>
  <sheetViews>
    <sheetView workbookViewId="0">
      <pane ySplit="1" topLeftCell="A33" activePane="bottomLeft" state="frozen"/>
      <selection pane="bottomLeft" sqref="A1:F61"/>
    </sheetView>
  </sheetViews>
  <sheetFormatPr defaultColWidth="9.140625" defaultRowHeight="12.75" x14ac:dyDescent="0.2"/>
  <cols>
    <col min="1" max="1" width="1.140625" customWidth="1"/>
    <col min="2" max="2" width="43.28515625" customWidth="1"/>
    <col min="3" max="3" width="34.5703125" customWidth="1"/>
    <col min="4" max="4" width="20.85546875" customWidth="1"/>
    <col min="5" max="5" width="21.28515625" customWidth="1"/>
    <col min="6" max="6" width="14.140625" style="643" customWidth="1"/>
    <col min="7" max="7" width="14.42578125" bestFit="1" customWidth="1"/>
    <col min="8" max="8" width="9.42578125" bestFit="1" customWidth="1"/>
    <col min="9" max="9" width="12.85546875" bestFit="1" customWidth="1"/>
  </cols>
  <sheetData>
    <row r="1" spans="1:9" ht="30" customHeight="1" thickBot="1" x14ac:dyDescent="0.3">
      <c r="A1" s="2696" t="s">
        <v>529</v>
      </c>
      <c r="B1" s="2697"/>
      <c r="C1" s="2697"/>
      <c r="D1" s="2697"/>
      <c r="E1" s="2697"/>
      <c r="F1" s="2698"/>
    </row>
    <row r="2" spans="1:9" ht="3" hidden="1" customHeight="1" x14ac:dyDescent="0.2">
      <c r="A2" s="118"/>
      <c r="B2" s="1306"/>
      <c r="C2" s="1306"/>
      <c r="D2" s="1306"/>
      <c r="E2" s="1306"/>
      <c r="F2" s="1311"/>
    </row>
    <row r="3" spans="1:9" ht="13.5" thickBot="1" x14ac:dyDescent="0.25">
      <c r="A3" s="118"/>
      <c r="B3" s="1306"/>
      <c r="C3" s="1306"/>
      <c r="D3" s="1306"/>
      <c r="E3" s="2699" t="s">
        <v>323</v>
      </c>
      <c r="F3" s="2700"/>
    </row>
    <row r="4" spans="1:9" ht="26.25" thickBot="1" x14ac:dyDescent="0.25">
      <c r="A4" s="118"/>
      <c r="B4" s="1306"/>
      <c r="C4" s="1316" t="s">
        <v>328</v>
      </c>
      <c r="D4" s="1317" t="s">
        <v>325</v>
      </c>
      <c r="E4" s="1318" t="s">
        <v>608</v>
      </c>
      <c r="F4" s="1319" t="s">
        <v>609</v>
      </c>
    </row>
    <row r="5" spans="1:9" ht="13.5" thickBot="1" x14ac:dyDescent="0.25">
      <c r="A5" s="644" t="s">
        <v>268</v>
      </c>
      <c r="B5" s="1307"/>
      <c r="C5" s="1307">
        <f>SUM('5.a.sz. melléklet'!C107)</f>
        <v>90217000</v>
      </c>
      <c r="D5" s="1307">
        <f>'5.a.sz. melléklet'!C108</f>
        <v>90217000</v>
      </c>
      <c r="E5" s="1307">
        <f>SUM('5.a.sz. melléklet'!C109)</f>
        <v>91052517</v>
      </c>
      <c r="F5" s="2629">
        <f>E5/D5</f>
        <v>1.0092611924581842</v>
      </c>
    </row>
    <row r="6" spans="1:9" ht="13.5" customHeight="1" thickBot="1" x14ac:dyDescent="0.25">
      <c r="A6" s="137"/>
      <c r="B6" s="646"/>
      <c r="C6" s="646"/>
      <c r="D6" s="646"/>
      <c r="E6" s="646"/>
      <c r="F6" s="1313"/>
    </row>
    <row r="7" spans="1:9" x14ac:dyDescent="0.2">
      <c r="A7" s="1305" t="s">
        <v>155</v>
      </c>
      <c r="B7" s="1307"/>
      <c r="C7" s="1307">
        <f>SUM(C8:C12)</f>
        <v>682291000</v>
      </c>
      <c r="D7" s="1307">
        <f>SUM(D8:D12)</f>
        <v>657291000</v>
      </c>
      <c r="E7" s="1307">
        <f>SUM(E8:E12)</f>
        <v>721370923</v>
      </c>
      <c r="F7" s="2629">
        <f>E7/D7</f>
        <v>1.0974909484535769</v>
      </c>
      <c r="G7" s="35"/>
      <c r="H7" s="35"/>
      <c r="I7" s="35"/>
    </row>
    <row r="8" spans="1:9" x14ac:dyDescent="0.2">
      <c r="A8" s="645"/>
      <c r="B8" s="1142" t="s">
        <v>266</v>
      </c>
      <c r="C8" s="171">
        <v>25000000</v>
      </c>
      <c r="D8" s="171"/>
      <c r="E8" s="171"/>
      <c r="F8" s="1314"/>
      <c r="G8" s="35"/>
      <c r="H8" s="35"/>
      <c r="I8" s="35"/>
    </row>
    <row r="9" spans="1:9" x14ac:dyDescent="0.2">
      <c r="A9" s="137"/>
      <c r="B9" s="646" t="s">
        <v>77</v>
      </c>
      <c r="C9" s="646">
        <v>650000000</v>
      </c>
      <c r="D9" s="646">
        <v>650000000</v>
      </c>
      <c r="E9" s="646">
        <v>712926292</v>
      </c>
      <c r="F9" s="1314"/>
      <c r="G9" s="35"/>
      <c r="H9" s="35"/>
      <c r="I9" s="35"/>
    </row>
    <row r="10" spans="1:9" x14ac:dyDescent="0.2">
      <c r="A10" s="137"/>
      <c r="B10" s="646" t="s">
        <v>110</v>
      </c>
      <c r="C10" s="646">
        <v>391000</v>
      </c>
      <c r="D10" s="646">
        <v>391000</v>
      </c>
      <c r="E10" s="646">
        <v>637202</v>
      </c>
      <c r="F10" s="1314"/>
      <c r="G10" s="35"/>
      <c r="H10" s="35"/>
      <c r="I10" s="35"/>
    </row>
    <row r="11" spans="1:9" x14ac:dyDescent="0.2">
      <c r="A11" s="137"/>
      <c r="B11" s="646" t="s">
        <v>267</v>
      </c>
      <c r="C11" s="646">
        <v>400000</v>
      </c>
      <c r="D11" s="646">
        <v>400000</v>
      </c>
      <c r="E11" s="646">
        <f>721370923-E12-E10-E9</f>
        <v>1382924</v>
      </c>
      <c r="F11" s="1314"/>
      <c r="G11" s="35"/>
      <c r="H11" s="35"/>
      <c r="I11" s="35"/>
    </row>
    <row r="12" spans="1:9" ht="13.5" thickBot="1" x14ac:dyDescent="0.25">
      <c r="A12" s="199"/>
      <c r="B12" s="646" t="s">
        <v>357</v>
      </c>
      <c r="C12" s="646">
        <f>SUM('5.a.sz. melléklet'!D31)</f>
        <v>6500000</v>
      </c>
      <c r="D12" s="646">
        <v>6500000</v>
      </c>
      <c r="E12" s="646">
        <v>6424505</v>
      </c>
      <c r="F12" s="1312"/>
      <c r="G12" s="35">
        <f>SUM('5.a.sz. melléklet'!D107)</f>
        <v>682291000</v>
      </c>
      <c r="H12" s="35"/>
      <c r="I12" s="35"/>
    </row>
    <row r="13" spans="1:9" ht="6" customHeight="1" thickBot="1" x14ac:dyDescent="0.25">
      <c r="A13" s="137"/>
      <c r="B13" s="646"/>
      <c r="C13" s="646"/>
      <c r="D13" s="1143"/>
      <c r="E13" s="1143"/>
      <c r="F13" s="43"/>
      <c r="G13" s="35"/>
      <c r="H13" s="35"/>
      <c r="I13" s="35"/>
    </row>
    <row r="14" spans="1:9" x14ac:dyDescent="0.2">
      <c r="A14" s="647" t="s">
        <v>182</v>
      </c>
      <c r="B14" s="646"/>
      <c r="C14" s="1307">
        <f>SUM(C15:C21)</f>
        <v>134971058</v>
      </c>
      <c r="D14" s="1307">
        <f>SUM(D15:D21)</f>
        <v>151191166</v>
      </c>
      <c r="E14" s="1307">
        <f>SUM(E15:E21)</f>
        <v>153587269</v>
      </c>
      <c r="F14" s="2629">
        <f>E14/D14</f>
        <v>1.0158481680073821</v>
      </c>
      <c r="G14" s="35"/>
      <c r="H14" s="35"/>
      <c r="I14" s="35"/>
    </row>
    <row r="15" spans="1:9" x14ac:dyDescent="0.2">
      <c r="A15" s="137"/>
      <c r="B15" s="646" t="s">
        <v>181</v>
      </c>
      <c r="C15" s="646">
        <f>SUM('5.b.sz. melléklet'!D14)</f>
        <v>0</v>
      </c>
      <c r="D15" s="646">
        <v>0</v>
      </c>
      <c r="E15" s="646">
        <f>'5.b.sz. melléklet'!F22</f>
        <v>170166</v>
      </c>
      <c r="F15" s="1313"/>
      <c r="G15" s="35"/>
      <c r="H15" s="35"/>
      <c r="I15" s="35"/>
    </row>
    <row r="16" spans="1:9" x14ac:dyDescent="0.2">
      <c r="A16" s="137"/>
      <c r="B16" s="646" t="s">
        <v>183</v>
      </c>
      <c r="C16" s="646">
        <f>SUM('5.b.sz. melléklet'!D15+'5.b.sz. melléklet'!D16+'5.b.sz. melléklet'!D19+'5.b.sz. melléklet'!D23)</f>
        <v>105963430</v>
      </c>
      <c r="D16" s="646">
        <f>SUM('5.b.sz. melléklet'!E15+'5.b.sz. melléklet'!E16+'5.b.sz. melléklet'!E19+'5.b.sz. melléklet'!E23)</f>
        <v>122901470</v>
      </c>
      <c r="E16" s="646">
        <f>SUM('5.b.sz. melléklet'!F15+'5.b.sz. melléklet'!F19)+8251750+'5.b.sz. melléklet'!F16</f>
        <v>119440820</v>
      </c>
      <c r="F16" s="1313"/>
      <c r="G16" s="35"/>
      <c r="H16" s="35"/>
      <c r="I16" s="35"/>
    </row>
    <row r="17" spans="1:9" x14ac:dyDescent="0.2">
      <c r="A17" s="137"/>
      <c r="B17" s="646" t="s">
        <v>184</v>
      </c>
      <c r="C17" s="646">
        <f>SUM('5.b.sz. melléklet'!D17+'5.b.sz. melléklet'!D18)</f>
        <v>22298515</v>
      </c>
      <c r="D17" s="646">
        <f>SUM('5.b.sz. melléklet'!E17+'5.b.sz. melléklet'!E18)</f>
        <v>18697492</v>
      </c>
      <c r="E17" s="646">
        <f>SUM('5.b.sz. melléklet'!F17)+1154560+'5.b.sz. melléklet'!F18</f>
        <v>19852052</v>
      </c>
      <c r="F17" s="1313"/>
      <c r="G17" s="35"/>
      <c r="H17" s="35"/>
      <c r="I17" s="35"/>
    </row>
    <row r="18" spans="1:9" x14ac:dyDescent="0.2">
      <c r="A18" s="137"/>
      <c r="B18" s="646" t="s">
        <v>185</v>
      </c>
      <c r="C18" s="646">
        <f>SUM('5.b.sz. melléklet'!D20)</f>
        <v>6709113</v>
      </c>
      <c r="D18" s="646">
        <f>SUM('5.b.sz. melléklet'!E20)</f>
        <v>8269038</v>
      </c>
      <c r="E18" s="646">
        <f>SUM('5.b.sz. melléklet'!F20)+2306090</f>
        <v>10575128</v>
      </c>
      <c r="F18" s="1313"/>
      <c r="G18" s="35"/>
      <c r="H18" s="35"/>
      <c r="I18" s="35"/>
    </row>
    <row r="19" spans="1:9" x14ac:dyDescent="0.2">
      <c r="A19" s="137"/>
      <c r="B19" s="646" t="s">
        <v>489</v>
      </c>
      <c r="C19" s="646"/>
      <c r="D19" s="646">
        <f>'5.b.sz. melléklet'!E21</f>
        <v>944000</v>
      </c>
      <c r="E19" s="646">
        <f>'5.b.sz. melléklet'!F21</f>
        <v>944000</v>
      </c>
      <c r="F19" s="1313"/>
      <c r="G19" s="35"/>
      <c r="H19" s="35"/>
      <c r="I19" s="35"/>
    </row>
    <row r="20" spans="1:9" x14ac:dyDescent="0.2">
      <c r="A20" s="137"/>
      <c r="B20" s="646" t="s">
        <v>346</v>
      </c>
      <c r="C20" s="646">
        <v>0</v>
      </c>
      <c r="D20" s="646">
        <v>170166</v>
      </c>
      <c r="E20" s="646">
        <f>SUM('5.b.sz. melléklet'!F26)</f>
        <v>2396103</v>
      </c>
      <c r="F20" s="1313"/>
      <c r="G20" s="35"/>
      <c r="H20" s="35"/>
      <c r="I20" s="35"/>
    </row>
    <row r="21" spans="1:9" x14ac:dyDescent="0.2">
      <c r="A21" s="137"/>
      <c r="B21" s="646" t="s">
        <v>347</v>
      </c>
      <c r="C21" s="646">
        <v>0</v>
      </c>
      <c r="D21" s="646">
        <f>'5.b.sz. melléklet'!E29</f>
        <v>209000</v>
      </c>
      <c r="E21" s="646">
        <f>'5.b.sz. melléklet'!F29</f>
        <v>209000</v>
      </c>
      <c r="F21" s="1313"/>
      <c r="G21" s="35">
        <f>SUM(C15:C21)</f>
        <v>134971058</v>
      </c>
      <c r="H21" s="35"/>
      <c r="I21" s="35"/>
    </row>
    <row r="22" spans="1:9" ht="6.75" customHeight="1" thickBot="1" x14ac:dyDescent="0.25">
      <c r="A22" s="137"/>
      <c r="B22" s="646"/>
      <c r="C22" s="646"/>
      <c r="D22" s="646"/>
      <c r="E22" s="646"/>
      <c r="F22" s="1313"/>
      <c r="G22" s="35"/>
      <c r="H22" s="35"/>
      <c r="I22" s="35"/>
    </row>
    <row r="23" spans="1:9" x14ac:dyDescent="0.2">
      <c r="A23" s="647" t="s">
        <v>80</v>
      </c>
      <c r="B23" s="646"/>
      <c r="C23" s="1307">
        <f>SUM(C24:C36)</f>
        <v>219414258.55555555</v>
      </c>
      <c r="D23" s="1307">
        <f>SUM(D24:D37)</f>
        <v>360400967.55555558</v>
      </c>
      <c r="E23" s="1307">
        <f>SUM(E24:E42)</f>
        <v>882272299</v>
      </c>
      <c r="F23" s="2629">
        <f>E23/D23</f>
        <v>2.4480297735715659</v>
      </c>
      <c r="G23" s="35"/>
      <c r="H23" s="35"/>
      <c r="I23" s="35"/>
    </row>
    <row r="24" spans="1:9" x14ac:dyDescent="0.2">
      <c r="A24" s="648"/>
      <c r="B24" s="646" t="s">
        <v>136</v>
      </c>
      <c r="C24" s="646">
        <f>SUM('5.a.sz. melléklet'!F63)+'5.a.sz. melléklet'!F67</f>
        <v>13116000</v>
      </c>
      <c r="D24" s="646">
        <f>SUM('5.a.sz. melléklet'!F64)+'5.a.sz. melléklet'!F68</f>
        <v>13116000</v>
      </c>
      <c r="E24" s="646">
        <f>SUM('5.a.sz. melléklet'!F65)</f>
        <v>15658800</v>
      </c>
      <c r="F24" s="1313"/>
      <c r="G24" s="35"/>
      <c r="H24" s="35"/>
      <c r="I24" s="35"/>
    </row>
    <row r="25" spans="1:9" x14ac:dyDescent="0.2">
      <c r="A25" s="648"/>
      <c r="B25" s="646" t="s">
        <v>81</v>
      </c>
      <c r="C25" s="646">
        <v>4320000</v>
      </c>
      <c r="D25" s="646">
        <v>4320000</v>
      </c>
      <c r="E25" s="646">
        <f>1080000+3240000</f>
        <v>4320000</v>
      </c>
      <c r="F25" s="1313"/>
      <c r="G25" s="35"/>
      <c r="H25" s="35"/>
      <c r="I25" s="35"/>
    </row>
    <row r="26" spans="1:9" x14ac:dyDescent="0.2">
      <c r="A26" s="648"/>
      <c r="B26" s="646" t="s">
        <v>164</v>
      </c>
      <c r="C26" s="646">
        <f>SUM('5.a.sz. melléklet'!F31-4320000)</f>
        <v>3000000</v>
      </c>
      <c r="D26" s="646">
        <v>3000000</v>
      </c>
      <c r="E26" s="646">
        <f>464585+781040</f>
        <v>1245625</v>
      </c>
      <c r="F26" s="1313"/>
      <c r="G26" s="35"/>
      <c r="H26" s="35"/>
      <c r="I26" s="35"/>
    </row>
    <row r="27" spans="1:9" ht="17.25" customHeight="1" x14ac:dyDescent="0.2">
      <c r="A27" s="137"/>
      <c r="B27" s="650" t="s">
        <v>415</v>
      </c>
      <c r="C27" s="646">
        <v>3600000</v>
      </c>
      <c r="D27" s="646">
        <v>3600000</v>
      </c>
      <c r="E27" s="646">
        <v>7108386</v>
      </c>
      <c r="F27" s="1313"/>
      <c r="G27" s="35"/>
      <c r="H27" s="35"/>
      <c r="I27" s="35"/>
    </row>
    <row r="28" spans="1:9" s="2035" customFormat="1" ht="17.25" customHeight="1" x14ac:dyDescent="0.2">
      <c r="A28" s="137"/>
      <c r="B28" s="650" t="s">
        <v>639</v>
      </c>
      <c r="C28" s="646"/>
      <c r="D28" s="646">
        <v>146108</v>
      </c>
      <c r="E28" s="646">
        <v>146108</v>
      </c>
      <c r="F28" s="1313"/>
      <c r="G28" s="35"/>
      <c r="H28" s="35"/>
      <c r="I28" s="35"/>
    </row>
    <row r="29" spans="1:9" ht="13.5" customHeight="1" x14ac:dyDescent="0.2">
      <c r="A29" s="137"/>
      <c r="B29" s="650" t="s">
        <v>239</v>
      </c>
      <c r="C29" s="646">
        <f>SUM('5.a.sz. melléklet'!F91)</f>
        <v>0</v>
      </c>
      <c r="D29" s="646">
        <f>SUM('5.a.sz. melléklet'!G91)</f>
        <v>0</v>
      </c>
      <c r="E29" s="646"/>
      <c r="F29" s="1313"/>
      <c r="G29" s="35"/>
      <c r="H29" s="35"/>
      <c r="I29" s="35"/>
    </row>
    <row r="30" spans="1:9" ht="24.75" customHeight="1" x14ac:dyDescent="0.2">
      <c r="A30" s="137"/>
      <c r="B30" s="1308" t="s">
        <v>452</v>
      </c>
      <c r="C30" s="646">
        <v>98885297</v>
      </c>
      <c r="D30" s="646">
        <v>98885297</v>
      </c>
      <c r="E30" s="646">
        <v>98885292</v>
      </c>
      <c r="F30" s="1313"/>
      <c r="G30" s="35"/>
      <c r="H30" s="35"/>
      <c r="I30" s="35"/>
    </row>
    <row r="31" spans="1:9" s="1115" customFormat="1" ht="24.75" customHeight="1" x14ac:dyDescent="0.2">
      <c r="A31" s="137"/>
      <c r="B31" s="1308" t="s">
        <v>594</v>
      </c>
      <c r="C31" s="646">
        <v>12700000</v>
      </c>
      <c r="D31" s="646">
        <v>12700000</v>
      </c>
      <c r="E31" s="646">
        <v>12700000</v>
      </c>
      <c r="F31" s="1313"/>
      <c r="G31" s="35"/>
      <c r="H31" s="35"/>
      <c r="I31" s="35"/>
    </row>
    <row r="32" spans="1:9" s="1113" customFormat="1" ht="24.75" customHeight="1" x14ac:dyDescent="0.2">
      <c r="A32" s="137"/>
      <c r="B32" s="1308" t="s">
        <v>606</v>
      </c>
      <c r="C32" s="646">
        <v>44405560</v>
      </c>
      <c r="D32" s="646">
        <v>44405560</v>
      </c>
      <c r="E32" s="646"/>
      <c r="F32" s="1313"/>
      <c r="G32" s="35"/>
      <c r="H32" s="35"/>
      <c r="I32" s="35"/>
    </row>
    <row r="33" spans="1:9" s="1093" customFormat="1" ht="24.75" customHeight="1" x14ac:dyDescent="0.2">
      <c r="A33" s="137"/>
      <c r="B33" s="1309" t="s">
        <v>525</v>
      </c>
      <c r="C33" s="1310">
        <v>8000000</v>
      </c>
      <c r="D33" s="1310">
        <v>8000000</v>
      </c>
      <c r="E33" s="646"/>
      <c r="F33" s="1313"/>
      <c r="G33" s="35"/>
      <c r="H33" s="35"/>
      <c r="I33" s="35"/>
    </row>
    <row r="34" spans="1:9" s="1115" customFormat="1" ht="24.75" customHeight="1" x14ac:dyDescent="0.2">
      <c r="A34" s="137"/>
      <c r="B34" s="1309" t="s">
        <v>605</v>
      </c>
      <c r="C34" s="1310">
        <v>14999991</v>
      </c>
      <c r="D34" s="1310">
        <v>14999991</v>
      </c>
      <c r="E34" s="646"/>
      <c r="F34" s="1313"/>
      <c r="G34" s="35"/>
      <c r="H34" s="35"/>
      <c r="I34" s="35"/>
    </row>
    <row r="35" spans="1:9" s="1093" customFormat="1" ht="24.75" customHeight="1" x14ac:dyDescent="0.2">
      <c r="A35" s="137"/>
      <c r="B35" s="1309" t="s">
        <v>591</v>
      </c>
      <c r="C35" s="1310">
        <v>14990990</v>
      </c>
      <c r="D35" s="1310">
        <v>14990990</v>
      </c>
      <c r="E35" s="646"/>
      <c r="F35" s="1313"/>
      <c r="G35" s="35"/>
      <c r="H35" s="35"/>
      <c r="I35" s="35"/>
    </row>
    <row r="36" spans="1:9" ht="27" customHeight="1" x14ac:dyDescent="0.2">
      <c r="A36" s="137"/>
      <c r="B36" s="650" t="s">
        <v>526</v>
      </c>
      <c r="C36" s="646">
        <f>12567785/9</f>
        <v>1396420.5555555555</v>
      </c>
      <c r="D36" s="646">
        <f>12567785/9</f>
        <v>1396420.5555555555</v>
      </c>
      <c r="E36" s="646">
        <v>1000000</v>
      </c>
      <c r="F36" s="1313"/>
      <c r="G36" s="35"/>
      <c r="H36" s="35"/>
      <c r="I36" s="35"/>
    </row>
    <row r="37" spans="1:9" s="1857" customFormat="1" ht="18" customHeight="1" x14ac:dyDescent="0.2">
      <c r="A37" s="137"/>
      <c r="B37" s="650" t="s">
        <v>621</v>
      </c>
      <c r="C37" s="646"/>
      <c r="D37" s="646">
        <v>140840601</v>
      </c>
      <c r="E37" s="646">
        <f>'5.a.sz. melléklet'!G45</f>
        <v>735470300</v>
      </c>
      <c r="F37" s="1313"/>
      <c r="G37" s="35"/>
      <c r="H37" s="35"/>
      <c r="I37" s="35"/>
    </row>
    <row r="38" spans="1:9" s="1857" customFormat="1" ht="18" customHeight="1" x14ac:dyDescent="0.2">
      <c r="A38" s="137"/>
      <c r="B38" s="650" t="s">
        <v>622</v>
      </c>
      <c r="C38" s="646"/>
      <c r="D38" s="646"/>
      <c r="E38" s="646">
        <v>4887788</v>
      </c>
      <c r="F38" s="1313"/>
      <c r="G38" s="35"/>
      <c r="H38" s="35"/>
      <c r="I38" s="35"/>
    </row>
    <row r="39" spans="1:9" s="1857" customFormat="1" ht="14.25" customHeight="1" thickBot="1" x14ac:dyDescent="0.25">
      <c r="A39" s="137"/>
      <c r="B39" s="650" t="s">
        <v>620</v>
      </c>
      <c r="C39" s="646"/>
      <c r="D39" s="646"/>
      <c r="E39" s="646">
        <v>850000</v>
      </c>
      <c r="F39" s="1313"/>
      <c r="G39" s="35"/>
      <c r="H39" s="35"/>
      <c r="I39" s="35"/>
    </row>
    <row r="40" spans="1:9" ht="13.5" thickBot="1" x14ac:dyDescent="0.25">
      <c r="A40" s="649" t="s">
        <v>75</v>
      </c>
      <c r="B40" s="646"/>
      <c r="C40" s="646"/>
      <c r="D40" s="646"/>
      <c r="E40" s="646"/>
      <c r="F40" s="1313"/>
      <c r="G40" s="35"/>
      <c r="H40" s="35"/>
      <c r="I40" s="35"/>
    </row>
    <row r="41" spans="1:9" ht="13.5" thickBot="1" x14ac:dyDescent="0.25">
      <c r="A41" s="137"/>
      <c r="B41" s="646"/>
      <c r="C41" s="646"/>
      <c r="D41" s="646"/>
      <c r="E41" s="646"/>
      <c r="F41" s="1313"/>
      <c r="G41" s="35"/>
      <c r="H41" s="35"/>
      <c r="I41" s="35"/>
    </row>
    <row r="42" spans="1:9" x14ac:dyDescent="0.2">
      <c r="A42" s="647" t="s">
        <v>76</v>
      </c>
      <c r="B42" s="646"/>
      <c r="C42" s="1307">
        <f>SUM(C43:C44)</f>
        <v>0</v>
      </c>
      <c r="D42" s="646"/>
      <c r="E42" s="646"/>
      <c r="F42" s="1313"/>
      <c r="G42" s="35"/>
      <c r="H42" s="35"/>
      <c r="I42" s="35"/>
    </row>
    <row r="43" spans="1:9" x14ac:dyDescent="0.2">
      <c r="A43" s="648"/>
      <c r="B43" s="650"/>
      <c r="C43" s="646"/>
      <c r="D43" s="646"/>
      <c r="E43" s="646"/>
      <c r="F43" s="1313"/>
      <c r="G43" s="35"/>
      <c r="H43" s="35"/>
      <c r="I43" s="35"/>
    </row>
    <row r="44" spans="1:9" ht="3" customHeight="1" x14ac:dyDescent="0.2">
      <c r="A44" s="648"/>
      <c r="B44" s="650"/>
      <c r="C44" s="646"/>
      <c r="D44" s="646">
        <v>5600</v>
      </c>
      <c r="E44" s="646"/>
      <c r="F44" s="1313">
        <f>SUM(D43:D44)</f>
        <v>5600</v>
      </c>
      <c r="G44" s="35"/>
      <c r="H44" s="35"/>
      <c r="I44" s="35"/>
    </row>
    <row r="45" spans="1:9" ht="3" customHeight="1" x14ac:dyDescent="0.2">
      <c r="A45" s="648"/>
      <c r="B45" s="650"/>
      <c r="C45" s="646"/>
      <c r="D45" s="646"/>
      <c r="E45" s="646"/>
      <c r="F45" s="1313"/>
      <c r="G45" s="35"/>
      <c r="H45" s="35"/>
      <c r="I45" s="35"/>
    </row>
    <row r="46" spans="1:9" ht="13.5" hidden="1" customHeight="1" thickBot="1" x14ac:dyDescent="0.25">
      <c r="A46" s="651"/>
      <c r="B46" s="650"/>
      <c r="C46" s="646"/>
      <c r="D46" s="646"/>
      <c r="E46" s="646"/>
      <c r="F46" s="1313"/>
      <c r="G46" s="35"/>
      <c r="H46" s="35"/>
      <c r="I46" s="35"/>
    </row>
    <row r="47" spans="1:9" ht="1.5" customHeight="1" thickBot="1" x14ac:dyDescent="0.25">
      <c r="A47" s="137"/>
      <c r="B47" s="646"/>
      <c r="C47" s="646"/>
      <c r="D47" s="646"/>
      <c r="E47" s="646"/>
      <c r="F47" s="1313"/>
      <c r="G47" s="35"/>
      <c r="H47" s="35"/>
      <c r="I47" s="35"/>
    </row>
    <row r="48" spans="1:9" x14ac:dyDescent="0.2">
      <c r="A48" s="647" t="s">
        <v>78</v>
      </c>
      <c r="B48" s="646"/>
      <c r="C48" s="1307">
        <f>SUM(C49:C55)</f>
        <v>196528000</v>
      </c>
      <c r="D48" s="1307">
        <f>SUM(D49:D54)</f>
        <v>379887378</v>
      </c>
      <c r="E48" s="1307">
        <f>SUM(E49:E54)</f>
        <v>224512236</v>
      </c>
      <c r="F48" s="2629">
        <f>E48/D48</f>
        <v>0.59099682959195343</v>
      </c>
      <c r="G48" s="35"/>
      <c r="H48" s="35"/>
      <c r="I48" s="35"/>
    </row>
    <row r="49" spans="1:9" x14ac:dyDescent="0.2">
      <c r="A49" s="648"/>
      <c r="B49" s="650" t="s">
        <v>493</v>
      </c>
      <c r="C49" s="646">
        <f>40*4500000</f>
        <v>180000000</v>
      </c>
      <c r="D49" s="646">
        <f>40*4500000</f>
        <v>180000000</v>
      </c>
      <c r="E49" s="646">
        <v>35165409</v>
      </c>
      <c r="F49" s="1313"/>
      <c r="G49" s="35"/>
      <c r="H49" s="35"/>
      <c r="I49" s="35"/>
    </row>
    <row r="50" spans="1:9" x14ac:dyDescent="0.2">
      <c r="A50" s="648"/>
      <c r="B50" s="650" t="s">
        <v>504</v>
      </c>
      <c r="C50" s="646">
        <v>1728000</v>
      </c>
      <c r="D50" s="646">
        <v>1728000</v>
      </c>
      <c r="E50" s="646">
        <v>1728000</v>
      </c>
      <c r="F50" s="1313"/>
      <c r="G50" s="35"/>
      <c r="H50" s="35"/>
      <c r="I50" s="35"/>
    </row>
    <row r="51" spans="1:9" ht="22.5" customHeight="1" x14ac:dyDescent="0.2">
      <c r="A51" s="648"/>
      <c r="B51" s="650" t="s">
        <v>465</v>
      </c>
      <c r="C51" s="646">
        <v>4800000</v>
      </c>
      <c r="D51" s="646">
        <v>4800000</v>
      </c>
      <c r="E51" s="646">
        <v>3600000</v>
      </c>
      <c r="F51" s="1313"/>
      <c r="G51" s="35"/>
      <c r="H51" s="35"/>
      <c r="I51" s="35"/>
    </row>
    <row r="52" spans="1:9" s="2232" customFormat="1" ht="22.5" customHeight="1" x14ac:dyDescent="0.2">
      <c r="A52" s="648"/>
      <c r="B52" s="2232" t="s">
        <v>652</v>
      </c>
      <c r="C52" s="646"/>
      <c r="D52" s="646"/>
      <c r="E52" s="646">
        <v>659449</v>
      </c>
      <c r="F52" s="1313"/>
      <c r="G52" s="35"/>
      <c r="H52" s="35"/>
      <c r="I52" s="35"/>
    </row>
    <row r="53" spans="1:9" ht="22.5" customHeight="1" x14ac:dyDescent="0.2">
      <c r="A53" s="648"/>
      <c r="B53" s="650" t="s">
        <v>453</v>
      </c>
      <c r="C53" s="646">
        <v>10000000</v>
      </c>
      <c r="D53" s="646">
        <v>10000000</v>
      </c>
      <c r="E53" s="646"/>
      <c r="F53" s="1313"/>
      <c r="G53" s="35"/>
      <c r="H53" s="35"/>
      <c r="I53" s="35"/>
    </row>
    <row r="54" spans="1:9" s="2279" customFormat="1" ht="22.5" customHeight="1" x14ac:dyDescent="0.2">
      <c r="A54" s="648"/>
      <c r="B54" s="650" t="s">
        <v>1227</v>
      </c>
      <c r="C54" s="646"/>
      <c r="D54" s="646">
        <v>183359378</v>
      </c>
      <c r="E54" s="646">
        <f>'5.a.sz. melléklet'!I105</f>
        <v>183359378</v>
      </c>
      <c r="F54" s="1313"/>
      <c r="G54" s="35"/>
      <c r="H54" s="35"/>
      <c r="I54" s="35"/>
    </row>
    <row r="55" spans="1:9" ht="6" customHeight="1" x14ac:dyDescent="0.2">
      <c r="A55" s="648"/>
      <c r="B55" s="650"/>
      <c r="C55" s="646"/>
      <c r="D55" s="646"/>
      <c r="E55" s="646"/>
      <c r="F55" s="1313"/>
      <c r="G55" s="35"/>
      <c r="H55" s="35"/>
      <c r="I55" s="35"/>
    </row>
    <row r="56" spans="1:9" x14ac:dyDescent="0.2">
      <c r="A56" s="648" t="s">
        <v>272</v>
      </c>
      <c r="B56" s="650"/>
      <c r="C56" s="1307">
        <f>SUM(C57:C59)</f>
        <v>679000000</v>
      </c>
      <c r="D56" s="1307">
        <f>SUM(D57:D60)</f>
        <v>961537757</v>
      </c>
      <c r="E56" s="1307">
        <f>SUM(E57:E60)</f>
        <v>658677050</v>
      </c>
      <c r="F56" s="2629">
        <f>E56/D56</f>
        <v>0.68502463393124979</v>
      </c>
      <c r="G56" s="35"/>
      <c r="H56" s="35"/>
      <c r="I56" s="35"/>
    </row>
    <row r="57" spans="1:9" x14ac:dyDescent="0.2">
      <c r="A57" s="648"/>
      <c r="B57" s="650" t="s">
        <v>466</v>
      </c>
      <c r="C57" s="646">
        <f>SUM('5.a.sz. melléklet'!K103)</f>
        <v>300000000</v>
      </c>
      <c r="D57" s="646">
        <f>'5.a.sz. melléklet'!K104</f>
        <v>458302707</v>
      </c>
      <c r="E57" s="646">
        <f>'5.a.sz. melléklet'!K105</f>
        <v>155442000</v>
      </c>
      <c r="F57" s="1313"/>
      <c r="G57" s="35"/>
      <c r="H57" s="35"/>
      <c r="I57" s="35"/>
    </row>
    <row r="58" spans="1:9" x14ac:dyDescent="0.2">
      <c r="A58" s="648"/>
      <c r="B58" s="650" t="s">
        <v>358</v>
      </c>
      <c r="C58" s="646">
        <v>379000000</v>
      </c>
      <c r="D58" s="646">
        <f>'5.a.sz. melléklet'!J20</f>
        <v>431936709</v>
      </c>
      <c r="E58" s="646">
        <f>'5.a.sz. melléklet'!J21</f>
        <v>431936709</v>
      </c>
      <c r="F58" s="1313"/>
      <c r="G58" s="35"/>
      <c r="H58" s="35"/>
      <c r="I58" s="35"/>
    </row>
    <row r="59" spans="1:9" x14ac:dyDescent="0.2">
      <c r="A59" s="648"/>
      <c r="B59" s="650" t="s">
        <v>364</v>
      </c>
      <c r="C59" s="646"/>
      <c r="D59" s="646">
        <f>SUM('5.a.sz. melléklet'!K8)</f>
        <v>0</v>
      </c>
      <c r="E59" s="646">
        <f>SUM('5.a.sz. melléklet'!K8)</f>
        <v>0</v>
      </c>
      <c r="F59" s="1313"/>
      <c r="G59" s="35"/>
      <c r="H59" s="35"/>
      <c r="I59" s="35"/>
    </row>
    <row r="60" spans="1:9" ht="13.5" thickBot="1" x14ac:dyDescent="0.25">
      <c r="A60" s="137"/>
      <c r="B60" s="646" t="s">
        <v>611</v>
      </c>
      <c r="C60" s="646"/>
      <c r="D60" s="646">
        <f>'5.a.sz. melléklet'!K16</f>
        <v>71298341</v>
      </c>
      <c r="E60" s="646">
        <f>'5.a.sz. melléklet'!K17</f>
        <v>71298341</v>
      </c>
      <c r="F60" s="1313"/>
      <c r="G60" s="35"/>
      <c r="H60" s="35"/>
      <c r="I60" s="35"/>
    </row>
    <row r="61" spans="1:9" ht="16.5" thickBot="1" x14ac:dyDescent="0.3">
      <c r="A61" s="652" t="s">
        <v>79</v>
      </c>
      <c r="B61" s="1315"/>
      <c r="C61" s="1315">
        <f>SUM(C56+C48+C42+C23+C14+C7+C5)</f>
        <v>2002421316.5555556</v>
      </c>
      <c r="D61" s="1315">
        <f>SUM(D56+D48+D23+D14+D7+D5)</f>
        <v>2600525268.5555553</v>
      </c>
      <c r="E61" s="1315">
        <f>E5+E7+E14+E23+E48+E56</f>
        <v>2731472294</v>
      </c>
      <c r="F61" s="2189">
        <f>E61/D61</f>
        <v>1.0503540677061671</v>
      </c>
      <c r="G61" s="35"/>
      <c r="H61" s="35"/>
      <c r="I61" s="35"/>
    </row>
    <row r="62" spans="1:9" ht="19.5" customHeight="1" x14ac:dyDescent="0.25">
      <c r="A62" s="1115"/>
      <c r="B62" s="1141"/>
      <c r="C62" s="35"/>
      <c r="D62" s="35"/>
      <c r="E62" s="653"/>
      <c r="F62" s="654"/>
      <c r="G62" s="35"/>
      <c r="H62" s="35"/>
      <c r="I62" s="35"/>
    </row>
    <row r="63" spans="1:9" x14ac:dyDescent="0.2">
      <c r="A63" s="1115"/>
      <c r="B63" s="1141"/>
      <c r="C63" s="35"/>
      <c r="D63" s="35"/>
      <c r="E63" s="35"/>
      <c r="F63" s="654"/>
      <c r="G63" s="35"/>
      <c r="H63" s="35"/>
      <c r="I63" s="35"/>
    </row>
    <row r="64" spans="1:9" x14ac:dyDescent="0.2">
      <c r="A64" s="1115"/>
      <c r="B64" s="1141"/>
      <c r="C64" s="35"/>
      <c r="D64" s="35"/>
      <c r="E64" s="35"/>
      <c r="F64" s="654"/>
      <c r="G64" s="35"/>
      <c r="H64" s="35"/>
      <c r="I64" s="35"/>
    </row>
    <row r="65" spans="1:9" x14ac:dyDescent="0.2">
      <c r="A65" s="1115"/>
      <c r="B65" s="1141"/>
      <c r="C65" s="35"/>
      <c r="D65" s="35"/>
      <c r="E65" s="35"/>
      <c r="F65" s="654"/>
      <c r="G65" s="35"/>
      <c r="H65" s="35"/>
      <c r="I65" s="35"/>
    </row>
    <row r="66" spans="1:9" x14ac:dyDescent="0.2">
      <c r="A66" s="1115"/>
      <c r="B66" s="1141"/>
      <c r="C66" s="35"/>
      <c r="D66" s="35"/>
      <c r="E66" s="35"/>
      <c r="F66" s="654"/>
      <c r="G66" s="35"/>
      <c r="H66" s="35"/>
      <c r="I66" s="35"/>
    </row>
  </sheetData>
  <mergeCells count="2">
    <mergeCell ref="A1:F1"/>
    <mergeCell ref="E3:F3"/>
  </mergeCells>
  <phoneticPr fontId="3" type="noConversion"/>
  <pageMargins left="0.75" right="0.75" top="1" bottom="1" header="0.5" footer="0.5"/>
  <pageSetup paperSize="9" scale="68" orientation="portrait" r:id="rId1"/>
  <headerFooter alignWithMargins="0">
    <oddHeader>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Munka31">
    <pageSetUpPr fitToPage="1"/>
  </sheetPr>
  <dimension ref="A1:BA170"/>
  <sheetViews>
    <sheetView topLeftCell="A106" zoomScaleNormal="100" workbookViewId="0">
      <selection activeCell="G44" sqref="G44"/>
    </sheetView>
  </sheetViews>
  <sheetFormatPr defaultColWidth="9.140625" defaultRowHeight="12.75" x14ac:dyDescent="0.2"/>
  <cols>
    <col min="1" max="1" width="8.140625" style="715" customWidth="1"/>
    <col min="2" max="2" width="21" style="656" customWidth="1"/>
    <col min="3" max="3" width="14.140625" style="656" bestFit="1" customWidth="1"/>
    <col min="4" max="5" width="15.28515625" style="656" bestFit="1" customWidth="1"/>
    <col min="6" max="6" width="14.140625" style="656" bestFit="1" customWidth="1"/>
    <col min="7" max="7" width="15.28515625" style="656" bestFit="1" customWidth="1"/>
    <col min="8" max="8" width="17.42578125" style="656" customWidth="1"/>
    <col min="9" max="9" width="14.7109375" style="656" customWidth="1"/>
    <col min="10" max="10" width="18.140625" style="656" customWidth="1"/>
    <col min="11" max="11" width="15.28515625" style="656" bestFit="1" customWidth="1"/>
    <col min="12" max="12" width="17" style="656" customWidth="1"/>
    <col min="13" max="13" width="5.42578125" style="655" customWidth="1"/>
    <col min="14" max="14" width="14.42578125" style="656" bestFit="1" customWidth="1"/>
    <col min="15" max="16384" width="9.140625" style="656"/>
  </cols>
  <sheetData>
    <row r="1" spans="1:53" ht="16.5" thickBot="1" x14ac:dyDescent="0.3">
      <c r="A1" s="2701" t="s">
        <v>533</v>
      </c>
      <c r="B1" s="2702"/>
      <c r="C1" s="2702"/>
      <c r="D1" s="2702"/>
      <c r="E1" s="2702"/>
      <c r="F1" s="2702"/>
      <c r="G1" s="2702"/>
      <c r="H1" s="2702"/>
      <c r="I1" s="2702"/>
      <c r="J1" s="2702"/>
      <c r="K1" s="2702"/>
      <c r="L1" s="2703"/>
    </row>
    <row r="2" spans="1:53" ht="3" customHeight="1" x14ac:dyDescent="0.25">
      <c r="A2" s="657"/>
      <c r="B2" s="658"/>
    </row>
    <row r="3" spans="1:53" ht="3" customHeight="1" x14ac:dyDescent="0.2">
      <c r="A3" s="659"/>
    </row>
    <row r="4" spans="1:53" ht="3" customHeight="1" thickBot="1" x14ac:dyDescent="0.25">
      <c r="A4" s="660"/>
      <c r="B4" s="661"/>
    </row>
    <row r="5" spans="1:53" ht="57.75" customHeight="1" thickBot="1" x14ac:dyDescent="0.25">
      <c r="A5" s="662" t="s">
        <v>186</v>
      </c>
      <c r="B5" s="663" t="s">
        <v>187</v>
      </c>
      <c r="C5" s="664" t="s">
        <v>188</v>
      </c>
      <c r="D5" s="664" t="s">
        <v>189</v>
      </c>
      <c r="E5" s="664" t="s">
        <v>107</v>
      </c>
      <c r="F5" s="664" t="s">
        <v>191</v>
      </c>
      <c r="G5" s="664" t="s">
        <v>192</v>
      </c>
      <c r="H5" s="664" t="s">
        <v>108</v>
      </c>
      <c r="I5" s="664" t="s">
        <v>190</v>
      </c>
      <c r="J5" s="664" t="s">
        <v>354</v>
      </c>
      <c r="K5" s="665" t="s">
        <v>109</v>
      </c>
      <c r="L5" s="666" t="s">
        <v>33</v>
      </c>
    </row>
    <row r="6" spans="1:53" ht="15" customHeight="1" x14ac:dyDescent="0.2">
      <c r="A6" s="667" t="s">
        <v>201</v>
      </c>
      <c r="B6" s="668" t="s">
        <v>2</v>
      </c>
      <c r="C6" s="669"/>
      <c r="D6" s="669"/>
      <c r="E6" s="669"/>
      <c r="F6" s="669"/>
      <c r="G6" s="669"/>
      <c r="H6" s="669"/>
      <c r="I6" s="669"/>
      <c r="J6" s="669"/>
      <c r="K6" s="670"/>
      <c r="L6" s="671"/>
    </row>
    <row r="7" spans="1:53" ht="15" customHeight="1" x14ac:dyDescent="0.2">
      <c r="A7" s="1320"/>
      <c r="B7" s="1321" t="s">
        <v>324</v>
      </c>
      <c r="C7" s="1322">
        <v>4895000</v>
      </c>
      <c r="D7" s="1322"/>
      <c r="E7" s="1322"/>
      <c r="F7" s="1322"/>
      <c r="G7" s="1322"/>
      <c r="H7" s="1322"/>
      <c r="I7" s="1322"/>
      <c r="J7" s="1322"/>
      <c r="K7" s="1323"/>
      <c r="L7" s="1324">
        <f>SUM(C7:K7)</f>
        <v>4895000</v>
      </c>
    </row>
    <row r="8" spans="1:53" s="674" customFormat="1" ht="13.5" thickBot="1" x14ac:dyDescent="0.25">
      <c r="A8" s="1328"/>
      <c r="B8" s="1329" t="s">
        <v>325</v>
      </c>
      <c r="C8" s="669">
        <f>SUM(C7)</f>
        <v>4895000</v>
      </c>
      <c r="D8" s="669"/>
      <c r="E8" s="669"/>
      <c r="F8" s="669"/>
      <c r="G8" s="669"/>
      <c r="H8" s="669"/>
      <c r="I8" s="669"/>
      <c r="J8" s="669"/>
      <c r="K8" s="670"/>
      <c r="L8" s="1330">
        <f>SUM(C8:K8)</f>
        <v>4895000</v>
      </c>
      <c r="M8" s="655"/>
      <c r="N8" s="656"/>
      <c r="O8" s="656"/>
      <c r="P8" s="656"/>
      <c r="Q8" s="656"/>
      <c r="R8" s="656"/>
      <c r="S8" s="656"/>
      <c r="T8" s="656"/>
      <c r="U8" s="656"/>
      <c r="V8" s="656"/>
      <c r="W8" s="656"/>
      <c r="X8" s="656"/>
      <c r="Y8" s="656"/>
      <c r="Z8" s="656"/>
      <c r="AA8" s="656"/>
      <c r="AB8" s="656"/>
      <c r="AC8" s="656"/>
      <c r="AD8" s="656"/>
      <c r="AE8" s="656"/>
      <c r="AF8" s="656"/>
      <c r="AG8" s="656"/>
      <c r="AH8" s="656"/>
      <c r="AI8" s="656"/>
      <c r="AJ8" s="656"/>
      <c r="AK8" s="656"/>
      <c r="AL8" s="656"/>
      <c r="AM8" s="656"/>
      <c r="AN8" s="656"/>
      <c r="AO8" s="656"/>
      <c r="AP8" s="656"/>
      <c r="AQ8" s="656"/>
      <c r="AR8" s="656"/>
      <c r="AS8" s="656"/>
      <c r="AT8" s="656"/>
      <c r="AU8" s="656"/>
      <c r="AV8" s="656"/>
      <c r="AW8" s="656"/>
      <c r="AX8" s="656"/>
      <c r="AY8" s="656"/>
      <c r="AZ8" s="656"/>
      <c r="BA8" s="656"/>
    </row>
    <row r="9" spans="1:53" s="675" customFormat="1" ht="13.5" thickBot="1" x14ac:dyDescent="0.25">
      <c r="A9" s="638"/>
      <c r="B9" s="639" t="s">
        <v>323</v>
      </c>
      <c r="C9" s="640">
        <v>5575208</v>
      </c>
      <c r="D9" s="640"/>
      <c r="E9" s="640"/>
      <c r="F9" s="640"/>
      <c r="G9" s="640"/>
      <c r="H9" s="640"/>
      <c r="I9" s="640"/>
      <c r="J9" s="640"/>
      <c r="K9" s="641"/>
      <c r="L9" s="642">
        <f>SUM(C9:K9)</f>
        <v>5575208</v>
      </c>
      <c r="M9" s="636"/>
      <c r="N9" s="637"/>
      <c r="O9" s="637"/>
      <c r="P9" s="637"/>
      <c r="Q9" s="637"/>
      <c r="R9" s="637"/>
      <c r="S9" s="637"/>
      <c r="T9" s="637"/>
      <c r="U9" s="637"/>
      <c r="V9" s="637"/>
      <c r="W9" s="637"/>
      <c r="X9" s="637"/>
      <c r="Y9" s="637"/>
      <c r="Z9" s="637"/>
      <c r="AA9" s="637"/>
      <c r="AB9" s="637"/>
      <c r="AC9" s="637"/>
      <c r="AD9" s="637"/>
      <c r="AE9" s="637"/>
      <c r="AF9" s="637"/>
      <c r="AG9" s="637"/>
      <c r="AH9" s="637"/>
      <c r="AI9" s="637"/>
      <c r="AJ9" s="637"/>
      <c r="AK9" s="637"/>
      <c r="AL9" s="637"/>
      <c r="AM9" s="637"/>
      <c r="AN9" s="637"/>
      <c r="AO9" s="637"/>
      <c r="AP9" s="637"/>
      <c r="AQ9" s="637"/>
      <c r="AR9" s="637"/>
      <c r="AS9" s="637"/>
      <c r="AT9" s="637"/>
      <c r="AU9" s="637"/>
      <c r="AV9" s="637"/>
      <c r="AW9" s="637"/>
      <c r="AX9" s="637"/>
      <c r="AY9" s="637"/>
      <c r="AZ9" s="637"/>
      <c r="BA9" s="637"/>
    </row>
    <row r="10" spans="1:53" ht="22.5" customHeight="1" x14ac:dyDescent="0.2">
      <c r="A10" s="676" t="s">
        <v>211</v>
      </c>
      <c r="B10" s="677" t="s">
        <v>451</v>
      </c>
      <c r="C10" s="669"/>
      <c r="D10" s="669"/>
      <c r="E10" s="669"/>
      <c r="F10" s="669"/>
      <c r="G10" s="669"/>
      <c r="H10" s="669"/>
      <c r="I10" s="669"/>
      <c r="J10" s="669"/>
      <c r="K10" s="670"/>
      <c r="L10" s="1330"/>
    </row>
    <row r="11" spans="1:53" ht="15" customHeight="1" x14ac:dyDescent="0.2">
      <c r="A11" s="1336"/>
      <c r="B11" s="1337" t="s">
        <v>324</v>
      </c>
      <c r="C11" s="1322">
        <v>52068000</v>
      </c>
      <c r="D11" s="1322"/>
      <c r="E11" s="1322"/>
      <c r="F11" s="1322">
        <f>'5. sz.melléklet'!C31</f>
        <v>12700000</v>
      </c>
      <c r="G11" s="1322">
        <f>'5. sz.melléklet'!C30+'5. sz.melléklet'!C32+'5. sz.melléklet'!C34</f>
        <v>158290848</v>
      </c>
      <c r="H11" s="1322"/>
      <c r="I11" s="1322">
        <f>'5. sz.melléklet'!C48</f>
        <v>196528000</v>
      </c>
      <c r="J11" s="1322"/>
      <c r="K11" s="1323"/>
      <c r="L11" s="1324">
        <f>SUM(C11:K11)</f>
        <v>419586848</v>
      </c>
    </row>
    <row r="12" spans="1:53" s="674" customFormat="1" ht="13.5" thickBot="1" x14ac:dyDescent="0.25">
      <c r="A12" s="940"/>
      <c r="B12" s="941" t="s">
        <v>325</v>
      </c>
      <c r="C12" s="669">
        <f>C11</f>
        <v>52068000</v>
      </c>
      <c r="D12" s="669"/>
      <c r="E12" s="669">
        <v>0</v>
      </c>
      <c r="F12" s="1322">
        <f>'5. sz.melléklet'!D31</f>
        <v>12700000</v>
      </c>
      <c r="G12" s="1322">
        <f>'5. sz.melléklet'!D30+'5. sz.melléklet'!D32+'5. sz.melléklet'!D34</f>
        <v>158290848</v>
      </c>
      <c r="H12" s="1322"/>
      <c r="I12" s="1322">
        <f>'5. sz.melléklet'!D48-'5. sz.melléklet'!D54</f>
        <v>196528000</v>
      </c>
      <c r="J12" s="669"/>
      <c r="K12" s="670">
        <v>0</v>
      </c>
      <c r="L12" s="1330">
        <f>SUM(C12:K12)</f>
        <v>419586848</v>
      </c>
      <c r="M12" s="655"/>
      <c r="N12" s="656"/>
      <c r="O12" s="656"/>
      <c r="P12" s="656"/>
      <c r="Q12" s="656"/>
      <c r="R12" s="656"/>
      <c r="S12" s="656"/>
      <c r="T12" s="656"/>
      <c r="U12" s="656"/>
      <c r="V12" s="656"/>
      <c r="W12" s="656"/>
      <c r="X12" s="656"/>
      <c r="Y12" s="656"/>
      <c r="Z12" s="656"/>
      <c r="AA12" s="656"/>
      <c r="AB12" s="656"/>
      <c r="AC12" s="656"/>
      <c r="AD12" s="656"/>
      <c r="AE12" s="656"/>
      <c r="AF12" s="656"/>
      <c r="AG12" s="656"/>
      <c r="AH12" s="656"/>
      <c r="AI12" s="656"/>
      <c r="AJ12" s="656"/>
      <c r="AK12" s="656"/>
      <c r="AL12" s="656"/>
      <c r="AM12" s="656"/>
      <c r="AN12" s="656"/>
      <c r="AO12" s="656"/>
      <c r="AP12" s="656"/>
      <c r="AQ12" s="656"/>
      <c r="AR12" s="656"/>
      <c r="AS12" s="656"/>
      <c r="AT12" s="656"/>
      <c r="AU12" s="656"/>
      <c r="AV12" s="656"/>
      <c r="AW12" s="656"/>
      <c r="AX12" s="656"/>
      <c r="AY12" s="656"/>
      <c r="AZ12" s="656"/>
      <c r="BA12" s="656"/>
    </row>
    <row r="13" spans="1:53" s="675" customFormat="1" ht="13.5" thickBot="1" x14ac:dyDescent="0.25">
      <c r="A13" s="1005"/>
      <c r="B13" s="1006" t="s">
        <v>323</v>
      </c>
      <c r="C13" s="1325">
        <v>31383029</v>
      </c>
      <c r="D13" s="1325">
        <v>25000</v>
      </c>
      <c r="E13" s="1325"/>
      <c r="F13" s="1325">
        <v>13550000</v>
      </c>
      <c r="G13" s="1325">
        <f>103773080+1000000</f>
        <v>104773080</v>
      </c>
      <c r="H13" s="1325"/>
      <c r="I13" s="1325">
        <v>41152858</v>
      </c>
      <c r="J13" s="1325"/>
      <c r="K13" s="1326"/>
      <c r="L13" s="1338">
        <f>SUM(C13:K13)</f>
        <v>190883967</v>
      </c>
      <c r="M13" s="636"/>
      <c r="N13" s="637"/>
      <c r="O13" s="637"/>
      <c r="P13" s="637"/>
      <c r="Q13" s="637"/>
      <c r="R13" s="637"/>
      <c r="S13" s="637"/>
      <c r="T13" s="637"/>
      <c r="U13" s="637"/>
      <c r="V13" s="637"/>
      <c r="W13" s="637"/>
      <c r="X13" s="637"/>
      <c r="Y13" s="637"/>
      <c r="Z13" s="637"/>
      <c r="AA13" s="637"/>
      <c r="AB13" s="637"/>
      <c r="AC13" s="637"/>
      <c r="AD13" s="637"/>
      <c r="AE13" s="637"/>
      <c r="AF13" s="637"/>
      <c r="AG13" s="637"/>
      <c r="AH13" s="637"/>
      <c r="AI13" s="637"/>
      <c r="AJ13" s="637"/>
      <c r="AK13" s="637"/>
      <c r="AL13" s="637"/>
      <c r="AM13" s="637"/>
      <c r="AN13" s="637"/>
      <c r="AO13" s="637"/>
      <c r="AP13" s="637"/>
      <c r="AQ13" s="637"/>
      <c r="AR13" s="637"/>
      <c r="AS13" s="637"/>
      <c r="AT13" s="637"/>
      <c r="AU13" s="637"/>
      <c r="AV13" s="637"/>
      <c r="AW13" s="637"/>
      <c r="AX13" s="637"/>
      <c r="AY13" s="637"/>
      <c r="AZ13" s="637"/>
      <c r="BA13" s="637"/>
    </row>
    <row r="14" spans="1:53" ht="21.75" customHeight="1" x14ac:dyDescent="0.2">
      <c r="A14" s="676" t="s">
        <v>264</v>
      </c>
      <c r="B14" s="677" t="s">
        <v>265</v>
      </c>
      <c r="C14" s="669"/>
      <c r="D14" s="669"/>
      <c r="E14" s="669"/>
      <c r="F14" s="669"/>
      <c r="G14" s="669"/>
      <c r="H14" s="669"/>
      <c r="I14" s="669"/>
      <c r="J14" s="669"/>
      <c r="K14" s="670"/>
      <c r="L14" s="1330"/>
    </row>
    <row r="15" spans="1:53" ht="15" customHeight="1" x14ac:dyDescent="0.2">
      <c r="A15" s="1336"/>
      <c r="B15" s="1337" t="s">
        <v>324</v>
      </c>
      <c r="C15" s="1322"/>
      <c r="D15" s="1322"/>
      <c r="E15" s="1322">
        <f>SUM('5.b.sz. melléklet'!D24)</f>
        <v>134971058</v>
      </c>
      <c r="F15" s="1322"/>
      <c r="G15" s="1322"/>
      <c r="H15" s="1322"/>
      <c r="I15" s="1322"/>
      <c r="J15" s="1322"/>
      <c r="K15" s="1323"/>
      <c r="L15" s="1324">
        <f>SUM(C15:K15)</f>
        <v>134971058</v>
      </c>
    </row>
    <row r="16" spans="1:53" s="674" customFormat="1" ht="13.5" thickBot="1" x14ac:dyDescent="0.25">
      <c r="A16" s="940"/>
      <c r="B16" s="941" t="s">
        <v>325</v>
      </c>
      <c r="C16" s="669"/>
      <c r="D16" s="669"/>
      <c r="E16" s="1322">
        <v>150982166</v>
      </c>
      <c r="F16" s="669"/>
      <c r="G16" s="669">
        <v>209000</v>
      </c>
      <c r="H16" s="669"/>
      <c r="I16" s="669"/>
      <c r="J16" s="669"/>
      <c r="K16" s="670">
        <v>71298341</v>
      </c>
      <c r="L16" s="1330">
        <f>SUM(C16:K16)</f>
        <v>222489507</v>
      </c>
      <c r="M16" s="655"/>
      <c r="N16" s="656"/>
      <c r="O16" s="656"/>
      <c r="P16" s="656"/>
      <c r="Q16" s="656"/>
      <c r="R16" s="656"/>
      <c r="S16" s="656"/>
      <c r="T16" s="656"/>
      <c r="U16" s="656"/>
      <c r="V16" s="656"/>
      <c r="W16" s="656"/>
      <c r="X16" s="656"/>
      <c r="Y16" s="656"/>
      <c r="Z16" s="656"/>
      <c r="AA16" s="656"/>
      <c r="AB16" s="656"/>
      <c r="AC16" s="656"/>
      <c r="AD16" s="656"/>
      <c r="AE16" s="656"/>
      <c r="AF16" s="656"/>
      <c r="AG16" s="656"/>
      <c r="AH16" s="656"/>
      <c r="AI16" s="656"/>
      <c r="AJ16" s="656"/>
      <c r="AK16" s="656"/>
      <c r="AL16" s="656"/>
      <c r="AM16" s="656"/>
      <c r="AN16" s="656"/>
      <c r="AO16" s="656"/>
      <c r="AP16" s="656"/>
      <c r="AQ16" s="656"/>
      <c r="AR16" s="656"/>
      <c r="AS16" s="656"/>
      <c r="AT16" s="656"/>
      <c r="AU16" s="656"/>
      <c r="AV16" s="656"/>
      <c r="AW16" s="656"/>
      <c r="AX16" s="656"/>
      <c r="AY16" s="656"/>
      <c r="AZ16" s="656"/>
      <c r="BA16" s="656"/>
    </row>
    <row r="17" spans="1:53" s="675" customFormat="1" ht="13.5" thickBot="1" x14ac:dyDescent="0.25">
      <c r="A17" s="1005"/>
      <c r="B17" s="1006" t="s">
        <v>323</v>
      </c>
      <c r="C17" s="1325"/>
      <c r="D17" s="1325"/>
      <c r="E17" s="1325">
        <v>153378269</v>
      </c>
      <c r="F17" s="1325">
        <v>500739</v>
      </c>
      <c r="G17" s="1325">
        <v>209000</v>
      </c>
      <c r="H17" s="1325"/>
      <c r="I17" s="1325"/>
      <c r="J17" s="1325"/>
      <c r="K17" s="1326">
        <v>71298341</v>
      </c>
      <c r="L17" s="1338">
        <f>SUM(C17:K17)</f>
        <v>225386349</v>
      </c>
      <c r="M17" s="636"/>
      <c r="N17" s="637"/>
      <c r="O17" s="637"/>
      <c r="P17" s="637"/>
      <c r="Q17" s="637"/>
      <c r="R17" s="637"/>
      <c r="S17" s="637"/>
      <c r="T17" s="637"/>
      <c r="U17" s="637"/>
      <c r="V17" s="637"/>
      <c r="W17" s="637"/>
      <c r="X17" s="637"/>
      <c r="Y17" s="637"/>
      <c r="Z17" s="637"/>
      <c r="AA17" s="637"/>
      <c r="AB17" s="637"/>
      <c r="AC17" s="637"/>
      <c r="AD17" s="637"/>
      <c r="AE17" s="637"/>
      <c r="AF17" s="637"/>
      <c r="AG17" s="637"/>
      <c r="AH17" s="637"/>
      <c r="AI17" s="637"/>
      <c r="AJ17" s="637"/>
      <c r="AK17" s="637"/>
      <c r="AL17" s="637"/>
      <c r="AM17" s="637"/>
      <c r="AN17" s="637"/>
      <c r="AO17" s="637"/>
      <c r="AP17" s="637"/>
      <c r="AQ17" s="637"/>
      <c r="AR17" s="637"/>
      <c r="AS17" s="637"/>
      <c r="AT17" s="637"/>
      <c r="AU17" s="637"/>
      <c r="AV17" s="637"/>
      <c r="AW17" s="637"/>
      <c r="AX17" s="637"/>
      <c r="AY17" s="637"/>
      <c r="AZ17" s="637"/>
      <c r="BA17" s="637"/>
    </row>
    <row r="18" spans="1:53" ht="15" customHeight="1" x14ac:dyDescent="0.2">
      <c r="A18" s="679" t="s">
        <v>254</v>
      </c>
      <c r="B18" s="668" t="s">
        <v>255</v>
      </c>
      <c r="C18" s="669"/>
      <c r="D18" s="669"/>
      <c r="E18" s="669"/>
      <c r="F18" s="669"/>
      <c r="G18" s="669"/>
      <c r="H18" s="669"/>
      <c r="I18" s="669"/>
      <c r="J18" s="669"/>
      <c r="K18" s="670"/>
      <c r="L18" s="1330"/>
    </row>
    <row r="19" spans="1:53" ht="15" customHeight="1" x14ac:dyDescent="0.2">
      <c r="A19" s="1339"/>
      <c r="B19" s="1337" t="s">
        <v>324</v>
      </c>
      <c r="C19" s="1322"/>
      <c r="D19" s="1322"/>
      <c r="E19" s="1322"/>
      <c r="F19" s="1322"/>
      <c r="G19" s="1322"/>
      <c r="H19" s="1322"/>
      <c r="I19" s="1322"/>
      <c r="J19" s="1322">
        <v>379000000</v>
      </c>
      <c r="K19" s="1323"/>
      <c r="L19" s="1324">
        <f>SUM(C19:K19)</f>
        <v>379000000</v>
      </c>
    </row>
    <row r="20" spans="1:53" s="674" customFormat="1" ht="13.5" thickBot="1" x14ac:dyDescent="0.25">
      <c r="A20" s="1341"/>
      <c r="B20" s="941" t="s">
        <v>325</v>
      </c>
      <c r="C20" s="669"/>
      <c r="D20" s="669"/>
      <c r="E20" s="669"/>
      <c r="F20" s="669"/>
      <c r="G20" s="669"/>
      <c r="H20" s="669"/>
      <c r="I20" s="669"/>
      <c r="J20" s="669">
        <v>431936709</v>
      </c>
      <c r="K20" s="670"/>
      <c r="L20" s="1330">
        <f>SUM(C20:K20)</f>
        <v>431936709</v>
      </c>
      <c r="M20" s="655"/>
      <c r="N20" s="656"/>
      <c r="O20" s="656"/>
      <c r="P20" s="656"/>
      <c r="Q20" s="656"/>
      <c r="R20" s="656"/>
      <c r="S20" s="656"/>
      <c r="T20" s="656"/>
      <c r="U20" s="656"/>
      <c r="V20" s="656"/>
      <c r="W20" s="656"/>
      <c r="X20" s="656"/>
      <c r="Y20" s="656"/>
      <c r="Z20" s="656"/>
      <c r="AA20" s="656"/>
      <c r="AB20" s="656"/>
      <c r="AC20" s="656"/>
      <c r="AD20" s="656"/>
      <c r="AE20" s="656"/>
      <c r="AF20" s="656"/>
      <c r="AG20" s="656"/>
      <c r="AH20" s="656"/>
      <c r="AI20" s="656"/>
      <c r="AJ20" s="656"/>
      <c r="AK20" s="656"/>
      <c r="AL20" s="656"/>
      <c r="AM20" s="656"/>
      <c r="AN20" s="656"/>
      <c r="AO20" s="656"/>
      <c r="AP20" s="656"/>
      <c r="AQ20" s="656"/>
      <c r="AR20" s="656"/>
      <c r="AS20" s="656"/>
      <c r="AT20" s="656"/>
      <c r="AU20" s="656"/>
      <c r="AV20" s="656"/>
      <c r="AW20" s="656"/>
      <c r="AX20" s="656"/>
      <c r="AY20" s="656"/>
      <c r="AZ20" s="656"/>
      <c r="BA20" s="656"/>
    </row>
    <row r="21" spans="1:53" s="675" customFormat="1" ht="13.5" thickBot="1" x14ac:dyDescent="0.25">
      <c r="A21" s="1340"/>
      <c r="B21" s="1006" t="s">
        <v>323</v>
      </c>
      <c r="C21" s="1325"/>
      <c r="D21" s="1325"/>
      <c r="E21" s="1325"/>
      <c r="F21" s="1325"/>
      <c r="G21" s="1325"/>
      <c r="H21" s="1325"/>
      <c r="I21" s="1325"/>
      <c r="J21" s="1325">
        <v>431936709</v>
      </c>
      <c r="K21" s="1326"/>
      <c r="L21" s="1338">
        <f>SUM(C21:K21)</f>
        <v>431936709</v>
      </c>
      <c r="M21" s="636"/>
      <c r="N21" s="637"/>
      <c r="O21" s="637"/>
      <c r="P21" s="637"/>
      <c r="Q21" s="637"/>
      <c r="R21" s="637"/>
      <c r="S21" s="637"/>
      <c r="T21" s="637"/>
      <c r="U21" s="637"/>
      <c r="V21" s="637"/>
      <c r="W21" s="637"/>
      <c r="X21" s="637"/>
      <c r="Y21" s="637"/>
      <c r="Z21" s="637"/>
      <c r="AA21" s="637"/>
      <c r="AB21" s="637"/>
      <c r="AC21" s="637"/>
      <c r="AD21" s="637"/>
      <c r="AE21" s="637"/>
      <c r="AF21" s="637"/>
      <c r="AG21" s="637"/>
      <c r="AH21" s="637"/>
      <c r="AI21" s="637"/>
      <c r="AJ21" s="637"/>
      <c r="AK21" s="637"/>
      <c r="AL21" s="637"/>
      <c r="AM21" s="637"/>
      <c r="AN21" s="637"/>
      <c r="AO21" s="637"/>
      <c r="AP21" s="637"/>
      <c r="AQ21" s="637"/>
      <c r="AR21" s="637"/>
      <c r="AS21" s="637"/>
      <c r="AT21" s="637"/>
      <c r="AU21" s="637"/>
      <c r="AV21" s="637"/>
      <c r="AW21" s="637"/>
      <c r="AX21" s="637"/>
      <c r="AY21" s="637"/>
      <c r="AZ21" s="637"/>
      <c r="BA21" s="637"/>
    </row>
    <row r="22" spans="1:53" ht="27.75" customHeight="1" x14ac:dyDescent="0.2">
      <c r="A22" s="679" t="s">
        <v>213</v>
      </c>
      <c r="B22" s="677" t="s">
        <v>384</v>
      </c>
      <c r="C22" s="669"/>
      <c r="D22" s="669"/>
      <c r="E22" s="669"/>
      <c r="F22" s="669"/>
      <c r="G22" s="669"/>
      <c r="H22" s="669"/>
      <c r="I22" s="669"/>
      <c r="J22" s="669"/>
      <c r="K22" s="670"/>
      <c r="L22" s="1330"/>
    </row>
    <row r="23" spans="1:53" ht="15" customHeight="1" x14ac:dyDescent="0.2">
      <c r="A23" s="1339"/>
      <c r="B23" s="1337" t="s">
        <v>324</v>
      </c>
      <c r="C23" s="1322"/>
      <c r="D23" s="1322"/>
      <c r="E23" s="1322"/>
      <c r="F23" s="1322">
        <f>'5. sz.melléklet'!C27</f>
        <v>3600000</v>
      </c>
      <c r="G23" s="1322"/>
      <c r="H23" s="1322"/>
      <c r="I23" s="1322"/>
      <c r="J23" s="1322"/>
      <c r="K23" s="1323"/>
      <c r="L23" s="1324">
        <f>SUM(C23:K23)</f>
        <v>3600000</v>
      </c>
    </row>
    <row r="24" spans="1:53" s="674" customFormat="1" ht="13.5" thickBot="1" x14ac:dyDescent="0.25">
      <c r="A24" s="1341"/>
      <c r="B24" s="941" t="s">
        <v>325</v>
      </c>
      <c r="C24" s="669"/>
      <c r="D24" s="669"/>
      <c r="E24" s="669"/>
      <c r="F24" s="669">
        <f>SUM(F23)</f>
        <v>3600000</v>
      </c>
      <c r="G24" s="669"/>
      <c r="H24" s="669"/>
      <c r="I24" s="669"/>
      <c r="J24" s="669"/>
      <c r="K24" s="670"/>
      <c r="L24" s="1330">
        <f>SUM(F24:K24)</f>
        <v>3600000</v>
      </c>
      <c r="M24" s="655"/>
      <c r="N24" s="656"/>
      <c r="O24" s="656"/>
      <c r="P24" s="656"/>
      <c r="Q24" s="656"/>
      <c r="R24" s="656"/>
      <c r="S24" s="656"/>
      <c r="T24" s="656"/>
      <c r="U24" s="656"/>
      <c r="V24" s="656"/>
      <c r="W24" s="656"/>
      <c r="X24" s="656"/>
      <c r="Y24" s="656"/>
      <c r="Z24" s="656"/>
      <c r="AA24" s="656"/>
      <c r="AB24" s="656"/>
      <c r="AC24" s="656"/>
      <c r="AD24" s="656"/>
      <c r="AE24" s="656"/>
      <c r="AF24" s="656"/>
      <c r="AG24" s="656"/>
      <c r="AH24" s="656"/>
      <c r="AI24" s="656"/>
      <c r="AJ24" s="656"/>
      <c r="AK24" s="656"/>
      <c r="AL24" s="656"/>
      <c r="AM24" s="656"/>
      <c r="AN24" s="656"/>
      <c r="AO24" s="656"/>
      <c r="AP24" s="656"/>
      <c r="AQ24" s="656"/>
      <c r="AR24" s="656"/>
      <c r="AS24" s="656"/>
      <c r="AT24" s="656"/>
      <c r="AU24" s="656"/>
      <c r="AV24" s="656"/>
      <c r="AW24" s="656"/>
      <c r="AX24" s="656"/>
      <c r="AY24" s="656"/>
      <c r="AZ24" s="656"/>
      <c r="BA24" s="656"/>
    </row>
    <row r="25" spans="1:53" s="675" customFormat="1" ht="13.5" thickBot="1" x14ac:dyDescent="0.25">
      <c r="A25" s="1340"/>
      <c r="B25" s="1006" t="s">
        <v>323</v>
      </c>
      <c r="C25" s="1325"/>
      <c r="D25" s="1325"/>
      <c r="E25" s="1325"/>
      <c r="F25" s="1325">
        <v>6607647</v>
      </c>
      <c r="G25" s="1325"/>
      <c r="H25" s="1325"/>
      <c r="I25" s="1325"/>
      <c r="J25" s="1325"/>
      <c r="K25" s="1326"/>
      <c r="L25" s="1338">
        <f>SUM(F25:K25)</f>
        <v>6607647</v>
      </c>
      <c r="M25" s="636"/>
      <c r="N25" s="637"/>
      <c r="O25" s="637"/>
      <c r="P25" s="637"/>
      <c r="Q25" s="637"/>
      <c r="R25" s="637"/>
      <c r="S25" s="637"/>
      <c r="T25" s="637"/>
      <c r="U25" s="637"/>
      <c r="V25" s="637"/>
      <c r="W25" s="637"/>
      <c r="X25" s="637"/>
      <c r="Y25" s="637"/>
      <c r="Z25" s="637"/>
      <c r="AA25" s="637"/>
      <c r="AB25" s="637"/>
      <c r="AC25" s="637"/>
      <c r="AD25" s="637"/>
      <c r="AE25" s="637"/>
      <c r="AF25" s="637"/>
      <c r="AG25" s="637"/>
      <c r="AH25" s="637"/>
      <c r="AI25" s="637"/>
      <c r="AJ25" s="637"/>
      <c r="AK25" s="637"/>
      <c r="AL25" s="637"/>
      <c r="AM25" s="637"/>
      <c r="AN25" s="637"/>
      <c r="AO25" s="637"/>
      <c r="AP25" s="637"/>
      <c r="AQ25" s="637"/>
      <c r="AR25" s="637"/>
      <c r="AS25" s="637"/>
      <c r="AT25" s="637"/>
      <c r="AU25" s="637"/>
      <c r="AV25" s="637"/>
      <c r="AW25" s="637"/>
      <c r="AX25" s="637"/>
      <c r="AY25" s="637"/>
      <c r="AZ25" s="637"/>
      <c r="BA25" s="637"/>
    </row>
    <row r="26" spans="1:53" s="1789" customFormat="1" ht="21.75" x14ac:dyDescent="0.2">
      <c r="A26" s="2191" t="s">
        <v>640</v>
      </c>
      <c r="B26" s="2192" t="s">
        <v>641</v>
      </c>
      <c r="C26" s="633"/>
      <c r="D26" s="633"/>
      <c r="E26" s="633"/>
      <c r="F26" s="633"/>
      <c r="G26" s="633"/>
      <c r="H26" s="633"/>
      <c r="I26" s="633"/>
      <c r="J26" s="633"/>
      <c r="K26" s="634"/>
      <c r="L26" s="635"/>
      <c r="M26" s="636"/>
      <c r="N26" s="637"/>
      <c r="O26" s="637"/>
      <c r="P26" s="637"/>
      <c r="Q26" s="637"/>
      <c r="R26" s="637"/>
      <c r="S26" s="637"/>
      <c r="T26" s="637"/>
      <c r="U26" s="637"/>
      <c r="V26" s="637"/>
      <c r="W26" s="637"/>
      <c r="X26" s="637"/>
      <c r="Y26" s="637"/>
      <c r="Z26" s="637"/>
      <c r="AA26" s="637"/>
      <c r="AB26" s="637"/>
      <c r="AC26" s="637"/>
      <c r="AD26" s="637"/>
      <c r="AE26" s="637"/>
      <c r="AF26" s="637"/>
      <c r="AG26" s="637"/>
      <c r="AH26" s="637"/>
      <c r="AI26" s="637"/>
      <c r="AJ26" s="637"/>
      <c r="AK26" s="637"/>
      <c r="AL26" s="637"/>
      <c r="AM26" s="637"/>
      <c r="AN26" s="637"/>
      <c r="AO26" s="637"/>
      <c r="AP26" s="637"/>
      <c r="AQ26" s="637"/>
      <c r="AR26" s="637"/>
      <c r="AS26" s="637"/>
      <c r="AT26" s="637"/>
      <c r="AU26" s="637"/>
      <c r="AV26" s="637"/>
      <c r="AW26" s="637"/>
      <c r="AX26" s="637"/>
      <c r="AY26" s="637"/>
      <c r="AZ26" s="637"/>
      <c r="BA26" s="637"/>
    </row>
    <row r="27" spans="1:53" s="1789" customFormat="1" x14ac:dyDescent="0.2">
      <c r="A27" s="2193"/>
      <c r="B27" s="1332" t="s">
        <v>324</v>
      </c>
      <c r="C27" s="1333"/>
      <c r="D27" s="1333"/>
      <c r="E27" s="1333"/>
      <c r="F27" s="1333"/>
      <c r="G27" s="1333"/>
      <c r="H27" s="1333"/>
      <c r="I27" s="1333"/>
      <c r="J27" s="1333"/>
      <c r="K27" s="1334"/>
      <c r="L27" s="1335"/>
      <c r="M27" s="636"/>
      <c r="N27" s="637"/>
      <c r="O27" s="637"/>
      <c r="P27" s="637"/>
      <c r="Q27" s="637"/>
      <c r="R27" s="637"/>
      <c r="S27" s="637"/>
      <c r="T27" s="637"/>
      <c r="U27" s="637"/>
      <c r="V27" s="637"/>
      <c r="W27" s="637"/>
      <c r="X27" s="637"/>
      <c r="Y27" s="637"/>
      <c r="Z27" s="637"/>
      <c r="AA27" s="637"/>
      <c r="AB27" s="637"/>
      <c r="AC27" s="637"/>
      <c r="AD27" s="637"/>
      <c r="AE27" s="637"/>
      <c r="AF27" s="637"/>
      <c r="AG27" s="637"/>
      <c r="AH27" s="637"/>
      <c r="AI27" s="637"/>
      <c r="AJ27" s="637"/>
      <c r="AK27" s="637"/>
      <c r="AL27" s="637"/>
      <c r="AM27" s="637"/>
      <c r="AN27" s="637"/>
      <c r="AO27" s="637"/>
      <c r="AP27" s="637"/>
      <c r="AQ27" s="637"/>
      <c r="AR27" s="637"/>
      <c r="AS27" s="637"/>
      <c r="AT27" s="637"/>
      <c r="AU27" s="637"/>
      <c r="AV27" s="637"/>
      <c r="AW27" s="637"/>
      <c r="AX27" s="637"/>
      <c r="AY27" s="637"/>
      <c r="AZ27" s="637"/>
      <c r="BA27" s="637"/>
    </row>
    <row r="28" spans="1:53" s="1789" customFormat="1" x14ac:dyDescent="0.2">
      <c r="A28" s="2193"/>
      <c r="B28" s="1332" t="s">
        <v>325</v>
      </c>
      <c r="C28" s="1333"/>
      <c r="D28" s="1333"/>
      <c r="E28" s="1333"/>
      <c r="F28" s="1333">
        <v>146108</v>
      </c>
      <c r="G28" s="1333"/>
      <c r="H28" s="1333"/>
      <c r="I28" s="1333"/>
      <c r="J28" s="1333"/>
      <c r="K28" s="1334"/>
      <c r="L28" s="1335">
        <f>SUM(F28:K28)</f>
        <v>146108</v>
      </c>
      <c r="M28" s="636"/>
      <c r="N28" s="637"/>
      <c r="O28" s="637"/>
      <c r="P28" s="637"/>
      <c r="Q28" s="637"/>
      <c r="R28" s="637"/>
      <c r="S28" s="637"/>
      <c r="T28" s="637"/>
      <c r="U28" s="637"/>
      <c r="V28" s="637"/>
      <c r="W28" s="637"/>
      <c r="X28" s="637"/>
      <c r="Y28" s="637"/>
      <c r="Z28" s="637"/>
      <c r="AA28" s="637"/>
      <c r="AB28" s="637"/>
      <c r="AC28" s="637"/>
      <c r="AD28" s="637"/>
      <c r="AE28" s="637"/>
      <c r="AF28" s="637"/>
      <c r="AG28" s="637"/>
      <c r="AH28" s="637"/>
      <c r="AI28" s="637"/>
      <c r="AJ28" s="637"/>
      <c r="AK28" s="637"/>
      <c r="AL28" s="637"/>
      <c r="AM28" s="637"/>
      <c r="AN28" s="637"/>
      <c r="AO28" s="637"/>
      <c r="AP28" s="637"/>
      <c r="AQ28" s="637"/>
      <c r="AR28" s="637"/>
      <c r="AS28" s="637"/>
      <c r="AT28" s="637"/>
      <c r="AU28" s="637"/>
      <c r="AV28" s="637"/>
      <c r="AW28" s="637"/>
      <c r="AX28" s="637"/>
      <c r="AY28" s="637"/>
      <c r="AZ28" s="637"/>
      <c r="BA28" s="637"/>
    </row>
    <row r="29" spans="1:53" s="1789" customFormat="1" ht="13.5" thickBot="1" x14ac:dyDescent="0.25">
      <c r="A29" s="1340"/>
      <c r="B29" s="1006" t="s">
        <v>323</v>
      </c>
      <c r="C29" s="1325"/>
      <c r="D29" s="1325"/>
      <c r="E29" s="1325"/>
      <c r="F29" s="1325">
        <v>146108</v>
      </c>
      <c r="G29" s="1325"/>
      <c r="H29" s="1325"/>
      <c r="I29" s="1325"/>
      <c r="J29" s="1325"/>
      <c r="K29" s="1326"/>
      <c r="L29" s="1338">
        <f>SUM(F29:K29)</f>
        <v>146108</v>
      </c>
      <c r="M29" s="636"/>
      <c r="N29" s="637"/>
      <c r="O29" s="637"/>
      <c r="P29" s="637"/>
      <c r="Q29" s="637"/>
      <c r="R29" s="637"/>
      <c r="S29" s="637"/>
      <c r="T29" s="637"/>
      <c r="U29" s="637"/>
      <c r="V29" s="637"/>
      <c r="W29" s="637"/>
      <c r="X29" s="637"/>
      <c r="Y29" s="637"/>
      <c r="Z29" s="637"/>
      <c r="AA29" s="637"/>
      <c r="AB29" s="637"/>
      <c r="AC29" s="637"/>
      <c r="AD29" s="637"/>
      <c r="AE29" s="637"/>
      <c r="AF29" s="637"/>
      <c r="AG29" s="637"/>
      <c r="AH29" s="637"/>
      <c r="AI29" s="637"/>
      <c r="AJ29" s="637"/>
      <c r="AK29" s="637"/>
      <c r="AL29" s="637"/>
      <c r="AM29" s="637"/>
      <c r="AN29" s="637"/>
      <c r="AO29" s="637"/>
      <c r="AP29" s="637"/>
      <c r="AQ29" s="637"/>
      <c r="AR29" s="637"/>
      <c r="AS29" s="637"/>
      <c r="AT29" s="637"/>
      <c r="AU29" s="637"/>
      <c r="AV29" s="637"/>
      <c r="AW29" s="637"/>
      <c r="AX29" s="637"/>
      <c r="AY29" s="637"/>
      <c r="AZ29" s="637"/>
      <c r="BA29" s="637"/>
    </row>
    <row r="30" spans="1:53" ht="21.75" x14ac:dyDescent="0.2">
      <c r="A30" s="676" t="s">
        <v>221</v>
      </c>
      <c r="B30" s="677" t="s">
        <v>222</v>
      </c>
      <c r="C30" s="669"/>
      <c r="D30" s="669"/>
      <c r="E30" s="669"/>
      <c r="F30" s="669"/>
      <c r="G30" s="669"/>
      <c r="H30" s="669"/>
      <c r="I30" s="669"/>
      <c r="J30" s="669"/>
      <c r="K30" s="670"/>
      <c r="L30" s="1330"/>
    </row>
    <row r="31" spans="1:53" ht="15" customHeight="1" x14ac:dyDescent="0.2">
      <c r="A31" s="1336"/>
      <c r="B31" s="1337" t="s">
        <v>324</v>
      </c>
      <c r="C31" s="1322"/>
      <c r="D31" s="1322">
        <v>6500000</v>
      </c>
      <c r="E31" s="1322"/>
      <c r="F31" s="1322">
        <v>7320000</v>
      </c>
      <c r="G31" s="1322"/>
      <c r="H31" s="1322"/>
      <c r="I31" s="1322"/>
      <c r="J31" s="1322"/>
      <c r="K31" s="1323"/>
      <c r="L31" s="1324">
        <f>SUM(C31:K31)</f>
        <v>13820000</v>
      </c>
    </row>
    <row r="32" spans="1:53" s="674" customFormat="1" ht="13.5" thickBot="1" x14ac:dyDescent="0.25">
      <c r="A32" s="940"/>
      <c r="B32" s="941" t="s">
        <v>325</v>
      </c>
      <c r="C32" s="669"/>
      <c r="D32" s="1322">
        <v>6500000</v>
      </c>
      <c r="E32" s="669"/>
      <c r="F32" s="1322">
        <v>7320000</v>
      </c>
      <c r="G32" s="669"/>
      <c r="H32" s="669"/>
      <c r="I32" s="669"/>
      <c r="J32" s="669"/>
      <c r="K32" s="670"/>
      <c r="L32" s="1330">
        <f>SUM(C32:K32)</f>
        <v>13820000</v>
      </c>
      <c r="M32" s="655"/>
      <c r="N32" s="656"/>
      <c r="O32" s="656"/>
      <c r="P32" s="656"/>
      <c r="Q32" s="656"/>
      <c r="R32" s="656"/>
      <c r="S32" s="656"/>
      <c r="T32" s="656"/>
      <c r="U32" s="656"/>
      <c r="V32" s="656"/>
      <c r="W32" s="656"/>
      <c r="X32" s="656"/>
      <c r="Y32" s="656"/>
      <c r="Z32" s="656"/>
      <c r="AA32" s="656"/>
      <c r="AB32" s="656"/>
      <c r="AC32" s="656"/>
      <c r="AD32" s="656"/>
      <c r="AE32" s="656"/>
      <c r="AF32" s="656"/>
      <c r="AG32" s="656"/>
      <c r="AH32" s="656"/>
      <c r="AI32" s="656"/>
      <c r="AJ32" s="656"/>
      <c r="AK32" s="656"/>
      <c r="AL32" s="656"/>
      <c r="AM32" s="656"/>
      <c r="AN32" s="656"/>
      <c r="AO32" s="656"/>
      <c r="AP32" s="656"/>
      <c r="AQ32" s="656"/>
      <c r="AR32" s="656"/>
      <c r="AS32" s="656"/>
      <c r="AT32" s="656"/>
      <c r="AU32" s="656"/>
      <c r="AV32" s="656"/>
      <c r="AW32" s="656"/>
      <c r="AX32" s="656"/>
      <c r="AY32" s="656"/>
      <c r="AZ32" s="656"/>
      <c r="BA32" s="656"/>
    </row>
    <row r="33" spans="1:53" s="675" customFormat="1" ht="13.5" thickBot="1" x14ac:dyDescent="0.25">
      <c r="A33" s="1005"/>
      <c r="B33" s="1006" t="s">
        <v>323</v>
      </c>
      <c r="C33" s="1325">
        <v>6000</v>
      </c>
      <c r="D33" s="1325">
        <v>6424505</v>
      </c>
      <c r="E33" s="1325"/>
      <c r="F33" s="1325">
        <v>5565625</v>
      </c>
      <c r="G33" s="1325"/>
      <c r="H33" s="1325"/>
      <c r="I33" s="1325"/>
      <c r="J33" s="1325"/>
      <c r="K33" s="1326"/>
      <c r="L33" s="1327">
        <f>SUM(C33:K33)</f>
        <v>11996130</v>
      </c>
      <c r="M33" s="636"/>
      <c r="N33" s="637"/>
      <c r="O33" s="637"/>
      <c r="P33" s="637"/>
      <c r="Q33" s="637"/>
      <c r="R33" s="637"/>
      <c r="S33" s="637"/>
      <c r="T33" s="637"/>
      <c r="U33" s="637"/>
      <c r="V33" s="637"/>
      <c r="W33" s="637"/>
      <c r="X33" s="637"/>
      <c r="Y33" s="637"/>
      <c r="Z33" s="637"/>
      <c r="AA33" s="637"/>
      <c r="AB33" s="637"/>
      <c r="AC33" s="637"/>
      <c r="AD33" s="637"/>
      <c r="AE33" s="637"/>
      <c r="AF33" s="637"/>
      <c r="AG33" s="637"/>
      <c r="AH33" s="637"/>
      <c r="AI33" s="637"/>
      <c r="AJ33" s="637"/>
      <c r="AK33" s="637"/>
      <c r="AL33" s="637"/>
      <c r="AM33" s="637"/>
      <c r="AN33" s="637"/>
      <c r="AO33" s="637"/>
      <c r="AP33" s="637"/>
      <c r="AQ33" s="637"/>
      <c r="AR33" s="637"/>
      <c r="AS33" s="637"/>
      <c r="AT33" s="637"/>
      <c r="AU33" s="637"/>
      <c r="AV33" s="637"/>
      <c r="AW33" s="637"/>
      <c r="AX33" s="637"/>
      <c r="AY33" s="637"/>
      <c r="AZ33" s="637"/>
      <c r="BA33" s="637"/>
    </row>
    <row r="34" spans="1:53" s="637" customFormat="1" ht="24" customHeight="1" x14ac:dyDescent="0.2">
      <c r="A34" s="631" t="s">
        <v>244</v>
      </c>
      <c r="B34" s="632" t="s">
        <v>467</v>
      </c>
      <c r="C34" s="633"/>
      <c r="D34" s="633"/>
      <c r="E34" s="633"/>
      <c r="F34" s="633"/>
      <c r="G34" s="633"/>
      <c r="H34" s="633"/>
      <c r="I34" s="633"/>
      <c r="J34" s="633"/>
      <c r="K34" s="634"/>
      <c r="L34" s="635"/>
      <c r="M34" s="636"/>
    </row>
    <row r="35" spans="1:53" s="637" customFormat="1" ht="15" customHeight="1" x14ac:dyDescent="0.2">
      <c r="A35" s="942"/>
      <c r="B35" s="690" t="s">
        <v>324</v>
      </c>
      <c r="C35" s="691">
        <v>2134000</v>
      </c>
      <c r="D35" s="691"/>
      <c r="E35" s="691"/>
      <c r="F35" s="691"/>
      <c r="G35" s="691"/>
      <c r="H35" s="691"/>
      <c r="I35" s="691"/>
      <c r="J35" s="691"/>
      <c r="K35" s="1355"/>
      <c r="L35" s="693">
        <f>SUM(C35:K35)</f>
        <v>2134000</v>
      </c>
      <c r="M35" s="636"/>
    </row>
    <row r="36" spans="1:53" s="637" customFormat="1" ht="15" customHeight="1" x14ac:dyDescent="0.2">
      <c r="A36" s="1331"/>
      <c r="B36" s="1332" t="s">
        <v>325</v>
      </c>
      <c r="C36" s="691">
        <v>2134000</v>
      </c>
      <c r="D36" s="1333"/>
      <c r="E36" s="1333"/>
      <c r="F36" s="1333"/>
      <c r="G36" s="1333"/>
      <c r="H36" s="1333"/>
      <c r="I36" s="1333"/>
      <c r="J36" s="1333"/>
      <c r="K36" s="1334"/>
      <c r="L36" s="1335">
        <f>SUM(C36:K36)</f>
        <v>2134000</v>
      </c>
      <c r="M36" s="636"/>
    </row>
    <row r="37" spans="1:53" s="637" customFormat="1" ht="15" customHeight="1" thickBot="1" x14ac:dyDescent="0.25">
      <c r="A37" s="638"/>
      <c r="B37" s="639" t="s">
        <v>323</v>
      </c>
      <c r="C37" s="640">
        <v>1049731</v>
      </c>
      <c r="D37" s="640"/>
      <c r="E37" s="640"/>
      <c r="F37" s="640"/>
      <c r="G37" s="640"/>
      <c r="H37" s="640"/>
      <c r="I37" s="640"/>
      <c r="J37" s="640"/>
      <c r="K37" s="641"/>
      <c r="L37" s="642">
        <f>SUM(C37:K37)</f>
        <v>1049731</v>
      </c>
      <c r="M37" s="636"/>
    </row>
    <row r="38" spans="1:53" ht="15" customHeight="1" x14ac:dyDescent="0.2">
      <c r="A38" s="676" t="s">
        <v>276</v>
      </c>
      <c r="B38" s="677" t="s">
        <v>277</v>
      </c>
      <c r="C38" s="669"/>
      <c r="D38" s="669"/>
      <c r="E38" s="669"/>
      <c r="F38" s="669"/>
      <c r="G38" s="669"/>
      <c r="H38" s="669"/>
      <c r="I38" s="669"/>
      <c r="J38" s="669"/>
      <c r="K38" s="670"/>
      <c r="L38" s="1330"/>
    </row>
    <row r="39" spans="1:53" ht="15" customHeight="1" x14ac:dyDescent="0.2">
      <c r="A39" s="1336"/>
      <c r="B39" s="1337" t="s">
        <v>324</v>
      </c>
      <c r="C39" s="1322">
        <v>1300000</v>
      </c>
      <c r="D39" s="1322"/>
      <c r="E39" s="1322"/>
      <c r="F39" s="1322"/>
      <c r="G39" s="1322"/>
      <c r="H39" s="1322"/>
      <c r="I39" s="1322"/>
      <c r="J39" s="1322"/>
      <c r="K39" s="1323"/>
      <c r="L39" s="1324">
        <f>SUM(C39:K39)</f>
        <v>1300000</v>
      </c>
    </row>
    <row r="40" spans="1:53" s="674" customFormat="1" ht="13.5" thickBot="1" x14ac:dyDescent="0.25">
      <c r="A40" s="940"/>
      <c r="B40" s="941" t="s">
        <v>325</v>
      </c>
      <c r="C40" s="669">
        <f>SUM(C39)</f>
        <v>1300000</v>
      </c>
      <c r="D40" s="669"/>
      <c r="E40" s="669"/>
      <c r="F40" s="669"/>
      <c r="G40" s="669"/>
      <c r="H40" s="669"/>
      <c r="I40" s="669"/>
      <c r="J40" s="669"/>
      <c r="K40" s="670"/>
      <c r="L40" s="1330">
        <f>SUM(C40:K40)</f>
        <v>1300000</v>
      </c>
      <c r="M40" s="655"/>
      <c r="N40" s="656"/>
      <c r="O40" s="656"/>
      <c r="P40" s="656"/>
      <c r="Q40" s="656"/>
      <c r="R40" s="656"/>
      <c r="S40" s="656"/>
      <c r="T40" s="656"/>
      <c r="U40" s="656"/>
      <c r="V40" s="656"/>
      <c r="W40" s="656"/>
      <c r="X40" s="656"/>
      <c r="Y40" s="656"/>
      <c r="Z40" s="656"/>
      <c r="AA40" s="656"/>
      <c r="AB40" s="656"/>
      <c r="AC40" s="656"/>
      <c r="AD40" s="656"/>
      <c r="AE40" s="656"/>
      <c r="AF40" s="656"/>
      <c r="AG40" s="656"/>
      <c r="AH40" s="656"/>
      <c r="AI40" s="656"/>
      <c r="AJ40" s="656"/>
      <c r="AK40" s="656"/>
      <c r="AL40" s="656"/>
      <c r="AM40" s="656"/>
      <c r="AN40" s="656"/>
      <c r="AO40" s="656"/>
      <c r="AP40" s="656"/>
      <c r="AQ40" s="656"/>
      <c r="AR40" s="656"/>
      <c r="AS40" s="656"/>
      <c r="AT40" s="656"/>
      <c r="AU40" s="656"/>
      <c r="AV40" s="656"/>
      <c r="AW40" s="656"/>
      <c r="AX40" s="656"/>
      <c r="AY40" s="656"/>
      <c r="AZ40" s="656"/>
      <c r="BA40" s="656"/>
    </row>
    <row r="41" spans="1:53" s="675" customFormat="1" ht="13.5" thickBot="1" x14ac:dyDescent="0.25">
      <c r="A41" s="1005"/>
      <c r="B41" s="1006" t="s">
        <v>323</v>
      </c>
      <c r="C41" s="1325">
        <v>1226230</v>
      </c>
      <c r="D41" s="1325"/>
      <c r="E41" s="1325"/>
      <c r="F41" s="1325"/>
      <c r="G41" s="1325"/>
      <c r="H41" s="1325"/>
      <c r="I41" s="1325"/>
      <c r="J41" s="1325"/>
      <c r="K41" s="1326"/>
      <c r="L41" s="1338">
        <f>SUM(C41:K41)</f>
        <v>1226230</v>
      </c>
      <c r="M41" s="636"/>
      <c r="N41" s="637"/>
      <c r="O41" s="637"/>
      <c r="P41" s="637"/>
      <c r="Q41" s="637"/>
      <c r="R41" s="637"/>
      <c r="S41" s="637"/>
      <c r="T41" s="637"/>
      <c r="U41" s="637"/>
      <c r="V41" s="637"/>
      <c r="W41" s="637"/>
      <c r="X41" s="637"/>
      <c r="Y41" s="637"/>
      <c r="Z41" s="637"/>
      <c r="AA41" s="637"/>
      <c r="AB41" s="637"/>
      <c r="AC41" s="637"/>
      <c r="AD41" s="637"/>
      <c r="AE41" s="637"/>
      <c r="AF41" s="637"/>
      <c r="AG41" s="637"/>
      <c r="AH41" s="637"/>
      <c r="AI41" s="637"/>
      <c r="AJ41" s="637"/>
      <c r="AK41" s="637"/>
      <c r="AL41" s="637"/>
      <c r="AM41" s="637"/>
      <c r="AN41" s="637"/>
      <c r="AO41" s="637"/>
      <c r="AP41" s="637"/>
      <c r="AQ41" s="637"/>
      <c r="AR41" s="637"/>
      <c r="AS41" s="637"/>
      <c r="AT41" s="637"/>
      <c r="AU41" s="637"/>
      <c r="AV41" s="637"/>
      <c r="AW41" s="637"/>
      <c r="AX41" s="637"/>
      <c r="AY41" s="637"/>
      <c r="AZ41" s="637"/>
      <c r="BA41" s="637"/>
    </row>
    <row r="42" spans="1:53" ht="21.75" x14ac:dyDescent="0.2">
      <c r="A42" s="676" t="s">
        <v>225</v>
      </c>
      <c r="B42" s="677" t="s">
        <v>135</v>
      </c>
      <c r="C42" s="680"/>
      <c r="D42" s="681"/>
      <c r="E42" s="681"/>
      <c r="F42" s="681"/>
      <c r="G42" s="681"/>
      <c r="H42" s="681"/>
      <c r="I42" s="681"/>
      <c r="J42" s="681"/>
      <c r="K42" s="682"/>
      <c r="L42" s="1330"/>
    </row>
    <row r="43" spans="1:53" ht="15" customHeight="1" x14ac:dyDescent="0.2">
      <c r="A43" s="1336"/>
      <c r="B43" s="1337" t="s">
        <v>324</v>
      </c>
      <c r="C43" s="1342">
        <v>8351000</v>
      </c>
      <c r="D43" s="1343"/>
      <c r="E43" s="1343"/>
      <c r="F43" s="1343"/>
      <c r="G43" s="1343"/>
      <c r="H43" s="1343"/>
      <c r="I43" s="1343"/>
      <c r="J43" s="1343"/>
      <c r="K43" s="1344"/>
      <c r="L43" s="1324">
        <f>SUM(C43:K43)</f>
        <v>8351000</v>
      </c>
    </row>
    <row r="44" spans="1:53" s="674" customFormat="1" ht="13.5" thickBot="1" x14ac:dyDescent="0.25">
      <c r="A44" s="940"/>
      <c r="B44" s="941" t="s">
        <v>325</v>
      </c>
      <c r="C44" s="683">
        <f>SUM(C43)</f>
        <v>8351000</v>
      </c>
      <c r="D44" s="681"/>
      <c r="E44" s="681"/>
      <c r="F44" s="681"/>
      <c r="G44" s="2425">
        <v>140840601</v>
      </c>
      <c r="H44" s="681"/>
      <c r="I44" s="681"/>
      <c r="J44" s="681"/>
      <c r="K44" s="682"/>
      <c r="L44" s="1330">
        <f>SUM(C44:K44)</f>
        <v>149191601</v>
      </c>
      <c r="M44" s="655"/>
      <c r="N44" s="656"/>
      <c r="O44" s="656"/>
      <c r="P44" s="656"/>
      <c r="Q44" s="656"/>
      <c r="R44" s="656"/>
      <c r="S44" s="656"/>
      <c r="T44" s="656"/>
      <c r="U44" s="656"/>
      <c r="V44" s="656"/>
      <c r="W44" s="656"/>
      <c r="X44" s="656"/>
      <c r="Y44" s="656"/>
      <c r="Z44" s="656"/>
      <c r="AA44" s="656"/>
      <c r="AB44" s="656"/>
      <c r="AC44" s="656"/>
      <c r="AD44" s="656"/>
      <c r="AE44" s="656"/>
      <c r="AF44" s="656"/>
      <c r="AG44" s="656"/>
      <c r="AH44" s="656"/>
      <c r="AI44" s="656"/>
      <c r="AJ44" s="656"/>
      <c r="AK44" s="656"/>
      <c r="AL44" s="656"/>
      <c r="AM44" s="656"/>
      <c r="AN44" s="656"/>
      <c r="AO44" s="656"/>
      <c r="AP44" s="656"/>
      <c r="AQ44" s="656"/>
      <c r="AR44" s="656"/>
      <c r="AS44" s="656"/>
      <c r="AT44" s="656"/>
      <c r="AU44" s="656"/>
      <c r="AV44" s="656"/>
      <c r="AW44" s="656"/>
      <c r="AX44" s="656"/>
      <c r="AY44" s="656"/>
      <c r="AZ44" s="656"/>
      <c r="BA44" s="656"/>
    </row>
    <row r="45" spans="1:53" s="675" customFormat="1" ht="13.5" thickBot="1" x14ac:dyDescent="0.25">
      <c r="A45" s="1005"/>
      <c r="B45" s="1006" t="s">
        <v>323</v>
      </c>
      <c r="C45" s="1345">
        <v>14050913</v>
      </c>
      <c r="D45" s="1346"/>
      <c r="E45" s="1346"/>
      <c r="F45" s="1346"/>
      <c r="G45" s="1347">
        <v>735470300</v>
      </c>
      <c r="H45" s="1347"/>
      <c r="I45" s="1346"/>
      <c r="J45" s="1346"/>
      <c r="K45" s="1348"/>
      <c r="L45" s="1338">
        <f>SUM(C45:K45)</f>
        <v>749521213</v>
      </c>
      <c r="M45" s="636"/>
      <c r="N45" s="637"/>
      <c r="O45" s="637"/>
      <c r="P45" s="637"/>
      <c r="Q45" s="637"/>
      <c r="R45" s="637"/>
      <c r="S45" s="637"/>
      <c r="T45" s="637"/>
      <c r="U45" s="637"/>
      <c r="V45" s="637"/>
      <c r="W45" s="637"/>
      <c r="X45" s="637"/>
      <c r="Y45" s="637"/>
      <c r="Z45" s="637"/>
      <c r="AA45" s="637"/>
      <c r="AB45" s="637"/>
      <c r="AC45" s="637"/>
      <c r="AD45" s="637"/>
      <c r="AE45" s="637"/>
      <c r="AF45" s="637"/>
      <c r="AG45" s="637"/>
      <c r="AH45" s="637"/>
      <c r="AI45" s="637"/>
      <c r="AJ45" s="637"/>
      <c r="AK45" s="637"/>
      <c r="AL45" s="637"/>
      <c r="AM45" s="637"/>
      <c r="AN45" s="637"/>
      <c r="AO45" s="637"/>
      <c r="AP45" s="637"/>
      <c r="AQ45" s="637"/>
      <c r="AR45" s="637"/>
      <c r="AS45" s="637"/>
      <c r="AT45" s="637"/>
      <c r="AU45" s="637"/>
      <c r="AV45" s="637"/>
      <c r="AW45" s="637"/>
      <c r="AX45" s="637"/>
      <c r="AY45" s="637"/>
      <c r="AZ45" s="637"/>
      <c r="BA45" s="637"/>
    </row>
    <row r="46" spans="1:53" ht="26.25" customHeight="1" x14ac:dyDescent="0.2">
      <c r="A46" s="676" t="s">
        <v>226</v>
      </c>
      <c r="B46" s="677" t="s">
        <v>252</v>
      </c>
      <c r="C46" s="683"/>
      <c r="D46" s="681"/>
      <c r="E46" s="681"/>
      <c r="F46" s="681"/>
      <c r="G46" s="681"/>
      <c r="H46" s="681"/>
      <c r="I46" s="681"/>
      <c r="J46" s="681"/>
      <c r="K46" s="682"/>
      <c r="L46" s="1330"/>
    </row>
    <row r="47" spans="1:53" ht="15" customHeight="1" x14ac:dyDescent="0.2">
      <c r="A47" s="1336"/>
      <c r="B47" s="1337" t="s">
        <v>324</v>
      </c>
      <c r="C47" s="1342">
        <v>8460000</v>
      </c>
      <c r="D47" s="1343"/>
      <c r="E47" s="1343"/>
      <c r="F47" s="1343"/>
      <c r="G47" s="1343"/>
      <c r="H47" s="1343"/>
      <c r="I47" s="1343"/>
      <c r="J47" s="1343"/>
      <c r="K47" s="1344"/>
      <c r="L47" s="1324">
        <f>SUM(C47:K47)</f>
        <v>8460000</v>
      </c>
    </row>
    <row r="48" spans="1:53" s="674" customFormat="1" ht="13.5" thickBot="1" x14ac:dyDescent="0.25">
      <c r="A48" s="940"/>
      <c r="B48" s="941" t="s">
        <v>325</v>
      </c>
      <c r="C48" s="683">
        <f>SUM(C47)</f>
        <v>8460000</v>
      </c>
      <c r="D48" s="681"/>
      <c r="E48" s="681"/>
      <c r="F48" s="681"/>
      <c r="G48" s="681"/>
      <c r="H48" s="680"/>
      <c r="I48" s="681"/>
      <c r="J48" s="681"/>
      <c r="K48" s="682"/>
      <c r="L48" s="1330">
        <f>SUM(C48:K48)</f>
        <v>8460000</v>
      </c>
      <c r="M48" s="655"/>
      <c r="N48" s="656"/>
      <c r="O48" s="656"/>
      <c r="P48" s="656"/>
      <c r="Q48" s="656"/>
      <c r="R48" s="656"/>
      <c r="S48" s="656"/>
      <c r="T48" s="656"/>
      <c r="U48" s="656"/>
      <c r="V48" s="656"/>
      <c r="W48" s="656"/>
      <c r="X48" s="656"/>
      <c r="Y48" s="656"/>
      <c r="Z48" s="656"/>
      <c r="AA48" s="656"/>
      <c r="AB48" s="656"/>
      <c r="AC48" s="656"/>
      <c r="AD48" s="656"/>
      <c r="AE48" s="656"/>
      <c r="AF48" s="656"/>
      <c r="AG48" s="656"/>
      <c r="AH48" s="656"/>
      <c r="AI48" s="656"/>
      <c r="AJ48" s="656"/>
      <c r="AK48" s="656"/>
      <c r="AL48" s="656"/>
      <c r="AM48" s="656"/>
      <c r="AN48" s="656"/>
      <c r="AO48" s="656"/>
      <c r="AP48" s="656"/>
      <c r="AQ48" s="656"/>
      <c r="AR48" s="656"/>
      <c r="AS48" s="656"/>
      <c r="AT48" s="656"/>
      <c r="AU48" s="656"/>
      <c r="AV48" s="656"/>
      <c r="AW48" s="656"/>
      <c r="AX48" s="656"/>
      <c r="AY48" s="656"/>
      <c r="AZ48" s="656"/>
      <c r="BA48" s="656"/>
    </row>
    <row r="49" spans="1:53" s="675" customFormat="1" ht="13.5" thickBot="1" x14ac:dyDescent="0.25">
      <c r="A49" s="1005"/>
      <c r="B49" s="1006" t="s">
        <v>323</v>
      </c>
      <c r="C49" s="1345">
        <v>20762619</v>
      </c>
      <c r="D49" s="1346"/>
      <c r="E49" s="1346"/>
      <c r="F49" s="1346"/>
      <c r="G49" s="1346"/>
      <c r="H49" s="1346"/>
      <c r="I49" s="1346"/>
      <c r="J49" s="1346"/>
      <c r="K49" s="1348"/>
      <c r="L49" s="1327">
        <f>SUM(C49:K49)</f>
        <v>20762619</v>
      </c>
      <c r="M49" s="636"/>
      <c r="N49" s="637"/>
      <c r="O49" s="637"/>
      <c r="P49" s="637"/>
      <c r="Q49" s="637"/>
      <c r="R49" s="637"/>
      <c r="S49" s="637"/>
      <c r="T49" s="637"/>
      <c r="U49" s="637"/>
      <c r="V49" s="637"/>
      <c r="W49" s="637"/>
      <c r="X49" s="637"/>
      <c r="Y49" s="637"/>
      <c r="Z49" s="637"/>
      <c r="AA49" s="637"/>
      <c r="AB49" s="637"/>
      <c r="AC49" s="637"/>
      <c r="AD49" s="637"/>
      <c r="AE49" s="637"/>
      <c r="AF49" s="637"/>
      <c r="AG49" s="637"/>
      <c r="AH49" s="637"/>
      <c r="AI49" s="637"/>
      <c r="AJ49" s="637"/>
      <c r="AK49" s="637"/>
      <c r="AL49" s="637"/>
      <c r="AM49" s="637"/>
      <c r="AN49" s="637"/>
      <c r="AO49" s="637"/>
      <c r="AP49" s="637"/>
      <c r="AQ49" s="637"/>
      <c r="AR49" s="637"/>
      <c r="AS49" s="637"/>
      <c r="AT49" s="637"/>
      <c r="AU49" s="637"/>
      <c r="AV49" s="637"/>
      <c r="AW49" s="637"/>
      <c r="AX49" s="637"/>
      <c r="AY49" s="637"/>
      <c r="AZ49" s="637"/>
      <c r="BA49" s="637"/>
    </row>
    <row r="50" spans="1:53" s="1789" customFormat="1" x14ac:dyDescent="0.2">
      <c r="A50" s="2225" t="s">
        <v>247</v>
      </c>
      <c r="B50" s="2192" t="s">
        <v>458</v>
      </c>
      <c r="C50" s="2226"/>
      <c r="D50" s="2227"/>
      <c r="E50" s="2227"/>
      <c r="F50" s="2227"/>
      <c r="G50" s="2227"/>
      <c r="H50" s="2227"/>
      <c r="I50" s="2227"/>
      <c r="J50" s="2227"/>
      <c r="K50" s="2228"/>
      <c r="L50" s="635"/>
      <c r="M50" s="636"/>
      <c r="N50" s="637"/>
      <c r="O50" s="637"/>
      <c r="P50" s="637"/>
      <c r="Q50" s="637"/>
      <c r="R50" s="637"/>
      <c r="S50" s="637"/>
      <c r="T50" s="637"/>
      <c r="U50" s="637"/>
      <c r="V50" s="637"/>
      <c r="W50" s="637"/>
      <c r="X50" s="637"/>
      <c r="Y50" s="637"/>
      <c r="Z50" s="637"/>
      <c r="AA50" s="637"/>
      <c r="AB50" s="637"/>
      <c r="AC50" s="637"/>
      <c r="AD50" s="637"/>
      <c r="AE50" s="637"/>
      <c r="AF50" s="637"/>
      <c r="AG50" s="637"/>
      <c r="AH50" s="637"/>
      <c r="AI50" s="637"/>
      <c r="AJ50" s="637"/>
      <c r="AK50" s="637"/>
      <c r="AL50" s="637"/>
      <c r="AM50" s="637"/>
      <c r="AN50" s="637"/>
      <c r="AO50" s="637"/>
      <c r="AP50" s="637"/>
      <c r="AQ50" s="637"/>
      <c r="AR50" s="637"/>
      <c r="AS50" s="637"/>
      <c r="AT50" s="637"/>
      <c r="AU50" s="637"/>
      <c r="AV50" s="637"/>
      <c r="AW50" s="637"/>
      <c r="AX50" s="637"/>
      <c r="AY50" s="637"/>
      <c r="AZ50" s="637"/>
      <c r="BA50" s="637"/>
    </row>
    <row r="51" spans="1:53" s="1789" customFormat="1" x14ac:dyDescent="0.2">
      <c r="A51" s="1331"/>
      <c r="B51" s="1332" t="s">
        <v>324</v>
      </c>
      <c r="C51" s="2229"/>
      <c r="D51" s="2230"/>
      <c r="E51" s="2230"/>
      <c r="F51" s="2230"/>
      <c r="G51" s="2230"/>
      <c r="H51" s="2230"/>
      <c r="I51" s="2230"/>
      <c r="J51" s="2230"/>
      <c r="K51" s="2231"/>
      <c r="L51" s="1335"/>
      <c r="M51" s="636"/>
      <c r="N51" s="637"/>
      <c r="O51" s="637"/>
      <c r="P51" s="637"/>
      <c r="Q51" s="637"/>
      <c r="R51" s="637"/>
      <c r="S51" s="637"/>
      <c r="T51" s="637"/>
      <c r="U51" s="637"/>
      <c r="V51" s="637"/>
      <c r="W51" s="637"/>
      <c r="X51" s="637"/>
      <c r="Y51" s="637"/>
      <c r="Z51" s="637"/>
      <c r="AA51" s="637"/>
      <c r="AB51" s="637"/>
      <c r="AC51" s="637"/>
      <c r="AD51" s="637"/>
      <c r="AE51" s="637"/>
      <c r="AF51" s="637"/>
      <c r="AG51" s="637"/>
      <c r="AH51" s="637"/>
      <c r="AI51" s="637"/>
      <c r="AJ51" s="637"/>
      <c r="AK51" s="637"/>
      <c r="AL51" s="637"/>
      <c r="AM51" s="637"/>
      <c r="AN51" s="637"/>
      <c r="AO51" s="637"/>
      <c r="AP51" s="637"/>
      <c r="AQ51" s="637"/>
      <c r="AR51" s="637"/>
      <c r="AS51" s="637"/>
      <c r="AT51" s="637"/>
      <c r="AU51" s="637"/>
      <c r="AV51" s="637"/>
      <c r="AW51" s="637"/>
      <c r="AX51" s="637"/>
      <c r="AY51" s="637"/>
      <c r="AZ51" s="637"/>
      <c r="BA51" s="637"/>
    </row>
    <row r="52" spans="1:53" s="1789" customFormat="1" x14ac:dyDescent="0.2">
      <c r="A52" s="1331"/>
      <c r="B52" s="1332" t="s">
        <v>325</v>
      </c>
      <c r="C52" s="2229"/>
      <c r="D52" s="2230"/>
      <c r="E52" s="2230"/>
      <c r="F52" s="2230"/>
      <c r="G52" s="2230"/>
      <c r="H52" s="2230"/>
      <c r="I52" s="2230"/>
      <c r="J52" s="2230"/>
      <c r="K52" s="2231"/>
      <c r="L52" s="1335"/>
      <c r="M52" s="636"/>
      <c r="N52" s="637"/>
      <c r="O52" s="637"/>
      <c r="P52" s="637"/>
      <c r="Q52" s="637"/>
      <c r="R52" s="637"/>
      <c r="S52" s="637"/>
      <c r="T52" s="637"/>
      <c r="U52" s="637"/>
      <c r="V52" s="637"/>
      <c r="W52" s="637"/>
      <c r="X52" s="637"/>
      <c r="Y52" s="637"/>
      <c r="Z52" s="637"/>
      <c r="AA52" s="637"/>
      <c r="AB52" s="637"/>
      <c r="AC52" s="637"/>
      <c r="AD52" s="637"/>
      <c r="AE52" s="637"/>
      <c r="AF52" s="637"/>
      <c r="AG52" s="637"/>
      <c r="AH52" s="637"/>
      <c r="AI52" s="637"/>
      <c r="AJ52" s="637"/>
      <c r="AK52" s="637"/>
      <c r="AL52" s="637"/>
      <c r="AM52" s="637"/>
      <c r="AN52" s="637"/>
      <c r="AO52" s="637"/>
      <c r="AP52" s="637"/>
      <c r="AQ52" s="637"/>
      <c r="AR52" s="637"/>
      <c r="AS52" s="637"/>
      <c r="AT52" s="637"/>
      <c r="AU52" s="637"/>
      <c r="AV52" s="637"/>
      <c r="AW52" s="637"/>
      <c r="AX52" s="637"/>
      <c r="AY52" s="637"/>
      <c r="AZ52" s="637"/>
      <c r="BA52" s="637"/>
    </row>
    <row r="53" spans="1:53" s="1789" customFormat="1" ht="13.5" thickBot="1" x14ac:dyDescent="0.25">
      <c r="A53" s="1005"/>
      <c r="B53" s="1006" t="s">
        <v>323</v>
      </c>
      <c r="C53" s="1345">
        <v>2</v>
      </c>
      <c r="D53" s="1346"/>
      <c r="E53" s="1346"/>
      <c r="F53" s="1346"/>
      <c r="G53" s="1346"/>
      <c r="H53" s="1346"/>
      <c r="I53" s="1346"/>
      <c r="J53" s="1346"/>
      <c r="K53" s="1348"/>
      <c r="L53" s="1338">
        <f>SUM(C53:K53)</f>
        <v>2</v>
      </c>
      <c r="M53" s="636"/>
      <c r="N53" s="637"/>
      <c r="O53" s="637"/>
      <c r="P53" s="637"/>
      <c r="Q53" s="637"/>
      <c r="R53" s="637"/>
      <c r="S53" s="637"/>
      <c r="T53" s="637"/>
      <c r="U53" s="637"/>
      <c r="V53" s="637"/>
      <c r="W53" s="637"/>
      <c r="X53" s="637"/>
      <c r="Y53" s="637"/>
      <c r="Z53" s="637"/>
      <c r="AA53" s="637"/>
      <c r="AB53" s="637"/>
      <c r="AC53" s="637"/>
      <c r="AD53" s="637"/>
      <c r="AE53" s="637"/>
      <c r="AF53" s="637"/>
      <c r="AG53" s="637"/>
      <c r="AH53" s="637"/>
      <c r="AI53" s="637"/>
      <c r="AJ53" s="637"/>
      <c r="AK53" s="637"/>
      <c r="AL53" s="637"/>
      <c r="AM53" s="637"/>
      <c r="AN53" s="637"/>
      <c r="AO53" s="637"/>
      <c r="AP53" s="637"/>
      <c r="AQ53" s="637"/>
      <c r="AR53" s="637"/>
      <c r="AS53" s="637"/>
      <c r="AT53" s="637"/>
      <c r="AU53" s="637"/>
      <c r="AV53" s="637"/>
      <c r="AW53" s="637"/>
      <c r="AX53" s="637"/>
      <c r="AY53" s="637"/>
      <c r="AZ53" s="637"/>
      <c r="BA53" s="637"/>
    </row>
    <row r="54" spans="1:53" ht="15" customHeight="1" x14ac:dyDescent="0.2">
      <c r="A54" s="676" t="s">
        <v>228</v>
      </c>
      <c r="B54" s="677" t="s">
        <v>229</v>
      </c>
      <c r="C54" s="669"/>
      <c r="D54" s="669"/>
      <c r="E54" s="669"/>
      <c r="F54" s="669"/>
      <c r="G54" s="669"/>
      <c r="H54" s="669"/>
      <c r="I54" s="669"/>
      <c r="J54" s="669"/>
      <c r="K54" s="670"/>
      <c r="L54" s="671"/>
    </row>
    <row r="55" spans="1:53" x14ac:dyDescent="0.2">
      <c r="A55" s="1336"/>
      <c r="B55" s="1337" t="s">
        <v>324</v>
      </c>
      <c r="C55" s="1322">
        <v>1016000</v>
      </c>
      <c r="D55" s="1322"/>
      <c r="E55" s="1322"/>
      <c r="F55" s="1322"/>
      <c r="G55" s="1322"/>
      <c r="H55" s="1322"/>
      <c r="I55" s="1322"/>
      <c r="J55" s="1322"/>
      <c r="K55" s="1323"/>
      <c r="L55" s="1324">
        <f>SUM(C55:K55)</f>
        <v>1016000</v>
      </c>
    </row>
    <row r="56" spans="1:53" s="674" customFormat="1" ht="13.5" thickBot="1" x14ac:dyDescent="0.25">
      <c r="A56" s="940"/>
      <c r="B56" s="941" t="s">
        <v>325</v>
      </c>
      <c r="C56" s="1322">
        <v>1016000</v>
      </c>
      <c r="D56" s="669"/>
      <c r="E56" s="669"/>
      <c r="F56" s="669"/>
      <c r="G56" s="669"/>
      <c r="H56" s="669"/>
      <c r="I56" s="669"/>
      <c r="J56" s="669"/>
      <c r="K56" s="670"/>
      <c r="L56" s="1330">
        <f>SUM(C56:K56)</f>
        <v>1016000</v>
      </c>
      <c r="M56" s="655"/>
      <c r="N56" s="656"/>
      <c r="O56" s="656"/>
      <c r="P56" s="656"/>
      <c r="Q56" s="656"/>
      <c r="R56" s="656"/>
      <c r="S56" s="656"/>
      <c r="T56" s="656"/>
      <c r="U56" s="656"/>
      <c r="V56" s="656"/>
      <c r="W56" s="656"/>
      <c r="X56" s="656"/>
      <c r="Y56" s="656"/>
      <c r="Z56" s="656"/>
      <c r="AA56" s="656"/>
      <c r="AB56" s="656"/>
      <c r="AC56" s="656"/>
      <c r="AD56" s="656"/>
      <c r="AE56" s="656"/>
      <c r="AF56" s="656"/>
      <c r="AG56" s="656"/>
      <c r="AH56" s="656"/>
      <c r="AI56" s="656"/>
      <c r="AJ56" s="656"/>
      <c r="AK56" s="656"/>
      <c r="AL56" s="656"/>
      <c r="AM56" s="656"/>
      <c r="AN56" s="656"/>
      <c r="AO56" s="656"/>
      <c r="AP56" s="656"/>
      <c r="AQ56" s="656"/>
      <c r="AR56" s="656"/>
      <c r="AS56" s="656"/>
      <c r="AT56" s="656"/>
      <c r="AU56" s="656"/>
      <c r="AV56" s="656"/>
      <c r="AW56" s="656"/>
      <c r="AX56" s="656"/>
      <c r="AY56" s="656"/>
      <c r="AZ56" s="656"/>
      <c r="BA56" s="656"/>
    </row>
    <row r="57" spans="1:53" s="675" customFormat="1" ht="13.5" thickBot="1" x14ac:dyDescent="0.25">
      <c r="A57" s="1005"/>
      <c r="B57" s="1006" t="s">
        <v>323</v>
      </c>
      <c r="C57" s="1325">
        <v>504510</v>
      </c>
      <c r="D57" s="1325"/>
      <c r="E57" s="1325"/>
      <c r="F57" s="1325"/>
      <c r="G57" s="1325"/>
      <c r="H57" s="1325"/>
      <c r="I57" s="1325"/>
      <c r="J57" s="1325"/>
      <c r="K57" s="1326"/>
      <c r="L57" s="1338">
        <f>SUM(C57:K57)</f>
        <v>504510</v>
      </c>
      <c r="M57" s="636"/>
      <c r="N57" s="637"/>
      <c r="O57" s="637"/>
      <c r="P57" s="637"/>
      <c r="Q57" s="637"/>
      <c r="R57" s="637"/>
      <c r="S57" s="637"/>
      <c r="T57" s="637"/>
      <c r="U57" s="637"/>
      <c r="V57" s="637"/>
      <c r="W57" s="637"/>
      <c r="X57" s="637"/>
      <c r="Y57" s="637"/>
      <c r="Z57" s="637"/>
      <c r="AA57" s="637"/>
      <c r="AB57" s="637"/>
      <c r="AC57" s="637"/>
      <c r="AD57" s="637"/>
      <c r="AE57" s="637"/>
      <c r="AF57" s="637"/>
      <c r="AG57" s="637"/>
      <c r="AH57" s="637"/>
      <c r="AI57" s="637"/>
      <c r="AJ57" s="637"/>
      <c r="AK57" s="637"/>
      <c r="AL57" s="637"/>
      <c r="AM57" s="637"/>
      <c r="AN57" s="637"/>
      <c r="AO57" s="637"/>
      <c r="AP57" s="637"/>
      <c r="AQ57" s="637"/>
      <c r="AR57" s="637"/>
      <c r="AS57" s="637"/>
      <c r="AT57" s="637"/>
      <c r="AU57" s="637"/>
      <c r="AV57" s="637"/>
      <c r="AW57" s="637"/>
      <c r="AX57" s="637"/>
      <c r="AY57" s="637"/>
      <c r="AZ57" s="637"/>
      <c r="BA57" s="637"/>
    </row>
    <row r="58" spans="1:53" ht="21.75" x14ac:dyDescent="0.2">
      <c r="A58" s="676" t="s">
        <v>230</v>
      </c>
      <c r="B58" s="677" t="s">
        <v>86</v>
      </c>
      <c r="C58" s="669"/>
      <c r="D58" s="669"/>
      <c r="E58" s="669"/>
      <c r="F58" s="669"/>
      <c r="G58" s="669"/>
      <c r="H58" s="669"/>
      <c r="I58" s="669"/>
      <c r="J58" s="669"/>
      <c r="K58" s="670"/>
      <c r="L58" s="1330"/>
    </row>
    <row r="59" spans="1:53" ht="15" customHeight="1" x14ac:dyDescent="0.2">
      <c r="A59" s="1336"/>
      <c r="B59" s="1337" t="s">
        <v>324</v>
      </c>
      <c r="C59" s="1322">
        <v>762000</v>
      </c>
      <c r="D59" s="1322"/>
      <c r="E59" s="1322"/>
      <c r="F59" s="1322"/>
      <c r="G59" s="1322"/>
      <c r="H59" s="1322"/>
      <c r="I59" s="1322"/>
      <c r="J59" s="1322"/>
      <c r="K59" s="1323"/>
      <c r="L59" s="1324">
        <f>SUM(C59:K59)</f>
        <v>762000</v>
      </c>
    </row>
    <row r="60" spans="1:53" s="674" customFormat="1" ht="13.5" thickBot="1" x14ac:dyDescent="0.25">
      <c r="A60" s="940"/>
      <c r="B60" s="941" t="s">
        <v>325</v>
      </c>
      <c r="C60" s="669">
        <f>SUM(C59)</f>
        <v>762000</v>
      </c>
      <c r="D60" s="669"/>
      <c r="E60" s="669"/>
      <c r="F60" s="669"/>
      <c r="G60" s="669"/>
      <c r="H60" s="669"/>
      <c r="I60" s="669"/>
      <c r="J60" s="669"/>
      <c r="K60" s="670"/>
      <c r="L60" s="1330">
        <f>SUM(C60:K60)</f>
        <v>762000</v>
      </c>
      <c r="M60" s="655"/>
      <c r="N60" s="656"/>
      <c r="O60" s="656"/>
      <c r="P60" s="656"/>
      <c r="Q60" s="656"/>
      <c r="R60" s="656"/>
      <c r="S60" s="656"/>
      <c r="T60" s="656"/>
      <c r="U60" s="656"/>
      <c r="V60" s="656"/>
      <c r="W60" s="656"/>
      <c r="X60" s="656"/>
      <c r="Y60" s="656"/>
      <c r="Z60" s="656"/>
      <c r="AA60" s="656"/>
      <c r="AB60" s="656"/>
      <c r="AC60" s="656"/>
      <c r="AD60" s="656"/>
      <c r="AE60" s="656"/>
      <c r="AF60" s="656"/>
      <c r="AG60" s="656"/>
      <c r="AH60" s="656"/>
      <c r="AI60" s="656"/>
      <c r="AJ60" s="656"/>
      <c r="AK60" s="656"/>
      <c r="AL60" s="656"/>
      <c r="AM60" s="656"/>
      <c r="AN60" s="656"/>
      <c r="AO60" s="656"/>
      <c r="AP60" s="656"/>
      <c r="AQ60" s="656"/>
      <c r="AR60" s="656"/>
      <c r="AS60" s="656"/>
      <c r="AT60" s="656"/>
      <c r="AU60" s="656"/>
      <c r="AV60" s="656"/>
      <c r="AW60" s="656"/>
      <c r="AX60" s="656"/>
      <c r="AY60" s="656"/>
      <c r="AZ60" s="656"/>
      <c r="BA60" s="656"/>
    </row>
    <row r="61" spans="1:53" s="675" customFormat="1" ht="13.5" thickBot="1" x14ac:dyDescent="0.25">
      <c r="A61" s="1005"/>
      <c r="B61" s="1006" t="s">
        <v>323</v>
      </c>
      <c r="C61" s="1325">
        <v>1433692</v>
      </c>
      <c r="D61" s="1325"/>
      <c r="E61" s="1325"/>
      <c r="F61" s="1325"/>
      <c r="G61" s="1325"/>
      <c r="H61" s="1325"/>
      <c r="I61" s="1325"/>
      <c r="J61" s="1325"/>
      <c r="K61" s="1326"/>
      <c r="L61" s="1338">
        <f>SUM(C61:K61)</f>
        <v>1433692</v>
      </c>
      <c r="M61" s="636"/>
      <c r="N61" s="637"/>
      <c r="O61" s="637"/>
      <c r="P61" s="637"/>
      <c r="Q61" s="637"/>
      <c r="R61" s="637"/>
      <c r="S61" s="637"/>
      <c r="T61" s="637"/>
      <c r="U61" s="637"/>
      <c r="V61" s="637"/>
      <c r="W61" s="637"/>
      <c r="X61" s="637"/>
      <c r="Y61" s="637"/>
      <c r="Z61" s="637"/>
      <c r="AA61" s="637"/>
      <c r="AB61" s="637"/>
      <c r="AC61" s="637"/>
      <c r="AD61" s="637"/>
      <c r="AE61" s="637"/>
      <c r="AF61" s="637"/>
      <c r="AG61" s="637"/>
      <c r="AH61" s="637"/>
      <c r="AI61" s="637"/>
      <c r="AJ61" s="637"/>
      <c r="AK61" s="637"/>
      <c r="AL61" s="637"/>
      <c r="AM61" s="637"/>
      <c r="AN61" s="637"/>
      <c r="AO61" s="637"/>
      <c r="AP61" s="637"/>
      <c r="AQ61" s="637"/>
      <c r="AR61" s="637"/>
      <c r="AS61" s="637"/>
      <c r="AT61" s="637"/>
      <c r="AU61" s="637"/>
      <c r="AV61" s="637"/>
      <c r="AW61" s="637"/>
      <c r="AX61" s="637"/>
      <c r="AY61" s="637"/>
      <c r="AZ61" s="637"/>
      <c r="BA61" s="637"/>
    </row>
    <row r="62" spans="1:53" ht="23.25" customHeight="1" x14ac:dyDescent="0.2">
      <c r="A62" s="676" t="s">
        <v>231</v>
      </c>
      <c r="B62" s="677" t="s">
        <v>137</v>
      </c>
      <c r="C62" s="669"/>
      <c r="D62" s="669"/>
      <c r="E62" s="669"/>
      <c r="F62" s="669"/>
      <c r="G62" s="669"/>
      <c r="H62" s="669"/>
      <c r="I62" s="669"/>
      <c r="J62" s="669"/>
      <c r="K62" s="670"/>
      <c r="L62" s="1330"/>
    </row>
    <row r="63" spans="1:53" ht="15" customHeight="1" x14ac:dyDescent="0.2">
      <c r="A63" s="1336"/>
      <c r="B63" s="1337" t="s">
        <v>324</v>
      </c>
      <c r="C63" s="1322"/>
      <c r="D63" s="1322"/>
      <c r="E63" s="1322"/>
      <c r="F63" s="1322">
        <f>(914500+150600)*12</f>
        <v>12781200</v>
      </c>
      <c r="G63" s="1322"/>
      <c r="H63" s="1322"/>
      <c r="I63" s="1322"/>
      <c r="J63" s="1322"/>
      <c r="K63" s="1323"/>
      <c r="L63" s="1324">
        <f>SUM(C63:K63)</f>
        <v>12781200</v>
      </c>
    </row>
    <row r="64" spans="1:53" s="674" customFormat="1" ht="13.5" thickBot="1" x14ac:dyDescent="0.25">
      <c r="A64" s="940"/>
      <c r="B64" s="941" t="s">
        <v>325</v>
      </c>
      <c r="C64" s="669"/>
      <c r="D64" s="669"/>
      <c r="E64" s="669"/>
      <c r="F64" s="669">
        <f>SUM(F63)</f>
        <v>12781200</v>
      </c>
      <c r="G64" s="669"/>
      <c r="H64" s="669"/>
      <c r="I64" s="669"/>
      <c r="J64" s="669"/>
      <c r="K64" s="670"/>
      <c r="L64" s="1330">
        <f>SUM(C64:K64)</f>
        <v>12781200</v>
      </c>
      <c r="M64" s="655"/>
      <c r="N64" s="656"/>
      <c r="O64" s="656"/>
      <c r="P64" s="656"/>
      <c r="Q64" s="656"/>
      <c r="R64" s="656"/>
      <c r="S64" s="656"/>
      <c r="T64" s="656"/>
      <c r="U64" s="656"/>
      <c r="V64" s="656"/>
      <c r="W64" s="656"/>
      <c r="X64" s="656"/>
      <c r="Y64" s="656"/>
      <c r="Z64" s="656"/>
      <c r="AA64" s="656"/>
      <c r="AB64" s="656"/>
      <c r="AC64" s="656"/>
      <c r="AD64" s="656"/>
      <c r="AE64" s="656"/>
      <c r="AF64" s="656"/>
      <c r="AG64" s="656"/>
      <c r="AH64" s="656"/>
      <c r="AI64" s="656"/>
      <c r="AJ64" s="656"/>
      <c r="AK64" s="656"/>
      <c r="AL64" s="656"/>
      <c r="AM64" s="656"/>
      <c r="AN64" s="656"/>
      <c r="AO64" s="656"/>
      <c r="AP64" s="656"/>
      <c r="AQ64" s="656"/>
      <c r="AR64" s="656"/>
      <c r="AS64" s="656"/>
      <c r="AT64" s="656"/>
      <c r="AU64" s="656"/>
      <c r="AV64" s="656"/>
      <c r="AW64" s="656"/>
      <c r="AX64" s="656"/>
      <c r="AY64" s="656"/>
      <c r="AZ64" s="656"/>
      <c r="BA64" s="656"/>
    </row>
    <row r="65" spans="1:53" s="675" customFormat="1" ht="13.5" thickBot="1" x14ac:dyDescent="0.25">
      <c r="A65" s="1005"/>
      <c r="B65" s="1006" t="s">
        <v>323</v>
      </c>
      <c r="C65" s="1325">
        <v>2</v>
      </c>
      <c r="D65" s="1325"/>
      <c r="E65" s="1325"/>
      <c r="F65" s="1325">
        <v>15658800</v>
      </c>
      <c r="G65" s="1325"/>
      <c r="H65" s="1325"/>
      <c r="I65" s="1325"/>
      <c r="J65" s="1325"/>
      <c r="K65" s="1326"/>
      <c r="L65" s="1327">
        <f>SUM(C65:K65)</f>
        <v>15658802</v>
      </c>
      <c r="M65" s="636"/>
      <c r="N65" s="637"/>
      <c r="O65" s="637"/>
      <c r="P65" s="637"/>
      <c r="Q65" s="637"/>
      <c r="R65" s="637"/>
      <c r="S65" s="637"/>
      <c r="T65" s="637"/>
      <c r="U65" s="637"/>
      <c r="V65" s="637"/>
      <c r="W65" s="637"/>
      <c r="X65" s="637"/>
      <c r="Y65" s="637"/>
      <c r="Z65" s="637"/>
      <c r="AA65" s="637"/>
      <c r="AB65" s="637"/>
      <c r="AC65" s="637"/>
      <c r="AD65" s="637"/>
      <c r="AE65" s="637"/>
      <c r="AF65" s="637"/>
      <c r="AG65" s="637"/>
      <c r="AH65" s="637"/>
      <c r="AI65" s="637"/>
      <c r="AJ65" s="637"/>
      <c r="AK65" s="637"/>
      <c r="AL65" s="637"/>
      <c r="AM65" s="637"/>
      <c r="AN65" s="637"/>
      <c r="AO65" s="637"/>
      <c r="AP65" s="637"/>
      <c r="AQ65" s="637"/>
      <c r="AR65" s="637"/>
      <c r="AS65" s="637"/>
      <c r="AT65" s="637"/>
      <c r="AU65" s="637"/>
      <c r="AV65" s="637"/>
      <c r="AW65" s="637"/>
      <c r="AX65" s="637"/>
      <c r="AY65" s="637"/>
      <c r="AZ65" s="637"/>
      <c r="BA65" s="637"/>
    </row>
    <row r="66" spans="1:53" ht="26.25" customHeight="1" x14ac:dyDescent="0.2">
      <c r="A66" s="676" t="s">
        <v>232</v>
      </c>
      <c r="B66" s="677" t="s">
        <v>278</v>
      </c>
      <c r="C66" s="669"/>
      <c r="D66" s="669"/>
      <c r="E66" s="669"/>
      <c r="F66" s="669"/>
      <c r="G66" s="669"/>
      <c r="H66" s="669"/>
      <c r="I66" s="669"/>
      <c r="J66" s="669"/>
      <c r="K66" s="670"/>
      <c r="L66" s="671"/>
    </row>
    <row r="67" spans="1:53" ht="15" customHeight="1" x14ac:dyDescent="0.2">
      <c r="A67" s="1336"/>
      <c r="B67" s="1337" t="s">
        <v>324</v>
      </c>
      <c r="C67" s="1322"/>
      <c r="D67" s="1322"/>
      <c r="E67" s="1322"/>
      <c r="F67" s="1322">
        <f>27900*12</f>
        <v>334800</v>
      </c>
      <c r="G67" s="1322"/>
      <c r="H67" s="1322"/>
      <c r="I67" s="1322"/>
      <c r="J67" s="1322"/>
      <c r="K67" s="1323"/>
      <c r="L67" s="1324">
        <f>SUM(C67:K67)</f>
        <v>334800</v>
      </c>
    </row>
    <row r="68" spans="1:53" s="674" customFormat="1" ht="13.5" thickBot="1" x14ac:dyDescent="0.25">
      <c r="A68" s="940"/>
      <c r="B68" s="941" t="s">
        <v>325</v>
      </c>
      <c r="C68" s="669"/>
      <c r="D68" s="669"/>
      <c r="E68" s="669"/>
      <c r="F68" s="669">
        <f>SUM(F67)</f>
        <v>334800</v>
      </c>
      <c r="G68" s="669"/>
      <c r="H68" s="669"/>
      <c r="I68" s="669"/>
      <c r="J68" s="669"/>
      <c r="K68" s="670"/>
      <c r="L68" s="1330">
        <f>SUM(C68:K68)</f>
        <v>334800</v>
      </c>
      <c r="M68" s="655"/>
      <c r="N68" s="656"/>
      <c r="O68" s="656"/>
      <c r="P68" s="656"/>
      <c r="Q68" s="656"/>
      <c r="R68" s="656"/>
      <c r="S68" s="656"/>
      <c r="T68" s="656"/>
      <c r="U68" s="656"/>
      <c r="V68" s="656"/>
      <c r="W68" s="656"/>
      <c r="X68" s="656"/>
      <c r="Y68" s="656"/>
      <c r="Z68" s="656"/>
      <c r="AA68" s="656"/>
      <c r="AB68" s="656"/>
      <c r="AC68" s="656"/>
      <c r="AD68" s="656"/>
      <c r="AE68" s="656"/>
      <c r="AF68" s="656"/>
      <c r="AG68" s="656"/>
      <c r="AH68" s="656"/>
      <c r="AI68" s="656"/>
      <c r="AJ68" s="656"/>
      <c r="AK68" s="656"/>
      <c r="AL68" s="656"/>
      <c r="AM68" s="656"/>
      <c r="AN68" s="656"/>
      <c r="AO68" s="656"/>
      <c r="AP68" s="656"/>
      <c r="AQ68" s="656"/>
      <c r="AR68" s="656"/>
      <c r="AS68" s="656"/>
      <c r="AT68" s="656"/>
      <c r="AU68" s="656"/>
      <c r="AV68" s="656"/>
      <c r="AW68" s="656"/>
      <c r="AX68" s="656"/>
      <c r="AY68" s="656"/>
      <c r="AZ68" s="656"/>
      <c r="BA68" s="656"/>
    </row>
    <row r="69" spans="1:53" s="675" customFormat="1" ht="13.5" thickBot="1" x14ac:dyDescent="0.25">
      <c r="A69" s="1005"/>
      <c r="B69" s="1006" t="s">
        <v>323</v>
      </c>
      <c r="C69" s="1325"/>
      <c r="D69" s="1325"/>
      <c r="E69" s="1325"/>
      <c r="F69" s="1325"/>
      <c r="G69" s="1325"/>
      <c r="H69" s="1325"/>
      <c r="I69" s="1325"/>
      <c r="J69" s="1325"/>
      <c r="K69" s="1326"/>
      <c r="L69" s="1338">
        <f>SUM(C69:K69)</f>
        <v>0</v>
      </c>
      <c r="M69" s="636"/>
      <c r="N69" s="637"/>
      <c r="O69" s="637"/>
      <c r="P69" s="637"/>
      <c r="Q69" s="637"/>
      <c r="R69" s="637"/>
      <c r="S69" s="637"/>
      <c r="T69" s="637"/>
      <c r="U69" s="637"/>
      <c r="V69" s="637"/>
      <c r="W69" s="637"/>
      <c r="X69" s="637"/>
      <c r="Y69" s="637"/>
      <c r="Z69" s="637"/>
      <c r="AA69" s="637"/>
      <c r="AB69" s="637"/>
      <c r="AC69" s="637"/>
      <c r="AD69" s="637"/>
      <c r="AE69" s="637"/>
      <c r="AF69" s="637"/>
      <c r="AG69" s="637"/>
      <c r="AH69" s="637"/>
      <c r="AI69" s="637"/>
      <c r="AJ69" s="637"/>
      <c r="AK69" s="637"/>
      <c r="AL69" s="637"/>
      <c r="AM69" s="637"/>
      <c r="AN69" s="637"/>
      <c r="AO69" s="637"/>
      <c r="AP69" s="637"/>
      <c r="AQ69" s="637"/>
      <c r="AR69" s="637"/>
      <c r="AS69" s="637"/>
      <c r="AT69" s="637"/>
      <c r="AU69" s="637"/>
      <c r="AV69" s="637"/>
      <c r="AW69" s="637"/>
      <c r="AX69" s="637"/>
      <c r="AY69" s="637"/>
      <c r="AZ69" s="637"/>
      <c r="BA69" s="637"/>
    </row>
    <row r="70" spans="1:53" ht="24.75" customHeight="1" x14ac:dyDescent="0.2">
      <c r="A70" s="676" t="s">
        <v>235</v>
      </c>
      <c r="B70" s="677" t="s">
        <v>236</v>
      </c>
      <c r="C70" s="669"/>
      <c r="D70" s="669"/>
      <c r="E70" s="669"/>
      <c r="F70" s="669"/>
      <c r="G70" s="669"/>
      <c r="H70" s="669"/>
      <c r="I70" s="669"/>
      <c r="J70" s="669"/>
      <c r="K70" s="670"/>
      <c r="L70" s="1330"/>
    </row>
    <row r="71" spans="1:53" ht="18" customHeight="1" x14ac:dyDescent="0.2">
      <c r="A71" s="1336"/>
      <c r="B71" s="1337" t="s">
        <v>324</v>
      </c>
      <c r="C71" s="1322">
        <v>508000</v>
      </c>
      <c r="D71" s="1322"/>
      <c r="E71" s="1322"/>
      <c r="F71" s="1322"/>
      <c r="G71" s="1322"/>
      <c r="H71" s="1322"/>
      <c r="I71" s="1322"/>
      <c r="J71" s="1322"/>
      <c r="K71" s="1323"/>
      <c r="L71" s="1324">
        <f>SUM(C71:K71)</f>
        <v>508000</v>
      </c>
    </row>
    <row r="72" spans="1:53" s="674" customFormat="1" ht="13.5" thickBot="1" x14ac:dyDescent="0.25">
      <c r="A72" s="940"/>
      <c r="B72" s="941" t="s">
        <v>325</v>
      </c>
      <c r="C72" s="669">
        <f>SUM(C71)</f>
        <v>508000</v>
      </c>
      <c r="D72" s="669"/>
      <c r="E72" s="669"/>
      <c r="F72" s="669"/>
      <c r="G72" s="669"/>
      <c r="H72" s="669"/>
      <c r="I72" s="669"/>
      <c r="J72" s="669"/>
      <c r="K72" s="670"/>
      <c r="L72" s="1330">
        <f>SUM(C72:K72)</f>
        <v>508000</v>
      </c>
      <c r="M72" s="655"/>
      <c r="N72" s="656"/>
      <c r="O72" s="656"/>
      <c r="P72" s="656"/>
      <c r="Q72" s="656"/>
      <c r="R72" s="656"/>
      <c r="S72" s="656"/>
      <c r="T72" s="656"/>
      <c r="U72" s="656"/>
      <c r="V72" s="656"/>
      <c r="W72" s="656"/>
      <c r="X72" s="656"/>
      <c r="Y72" s="656"/>
      <c r="Z72" s="656"/>
      <c r="AA72" s="656"/>
      <c r="AB72" s="656"/>
      <c r="AC72" s="656"/>
      <c r="AD72" s="656"/>
      <c r="AE72" s="656"/>
      <c r="AF72" s="656"/>
      <c r="AG72" s="656"/>
      <c r="AH72" s="656"/>
      <c r="AI72" s="656"/>
      <c r="AJ72" s="656"/>
      <c r="AK72" s="656"/>
      <c r="AL72" s="656"/>
      <c r="AM72" s="656"/>
      <c r="AN72" s="656"/>
      <c r="AO72" s="656"/>
      <c r="AP72" s="656"/>
      <c r="AQ72" s="656"/>
      <c r="AR72" s="656"/>
      <c r="AS72" s="656"/>
      <c r="AT72" s="656"/>
      <c r="AU72" s="656"/>
      <c r="AV72" s="656"/>
      <c r="AW72" s="656"/>
      <c r="AX72" s="656"/>
      <c r="AY72" s="656"/>
      <c r="AZ72" s="656"/>
      <c r="BA72" s="656"/>
    </row>
    <row r="73" spans="1:53" s="675" customFormat="1" ht="13.5" thickBot="1" x14ac:dyDescent="0.25">
      <c r="A73" s="1005"/>
      <c r="B73" s="1006" t="s">
        <v>323</v>
      </c>
      <c r="C73" s="1325">
        <v>501868</v>
      </c>
      <c r="D73" s="1325"/>
      <c r="E73" s="1325"/>
      <c r="F73" s="1325"/>
      <c r="G73" s="1325"/>
      <c r="H73" s="1325"/>
      <c r="I73" s="1325"/>
      <c r="J73" s="1325"/>
      <c r="K73" s="1326"/>
      <c r="L73" s="1338">
        <f>SUM(C73:K73)</f>
        <v>501868</v>
      </c>
      <c r="M73" s="636"/>
      <c r="N73" s="637"/>
      <c r="O73" s="637"/>
      <c r="P73" s="637"/>
      <c r="Q73" s="637"/>
      <c r="R73" s="637"/>
      <c r="S73" s="637"/>
      <c r="T73" s="637"/>
      <c r="U73" s="637"/>
      <c r="V73" s="637"/>
      <c r="W73" s="637"/>
      <c r="X73" s="637"/>
      <c r="Y73" s="637"/>
      <c r="Z73" s="637"/>
      <c r="AA73" s="637"/>
      <c r="AB73" s="637"/>
      <c r="AC73" s="637"/>
      <c r="AD73" s="637"/>
      <c r="AE73" s="637"/>
      <c r="AF73" s="637"/>
      <c r="AG73" s="637"/>
      <c r="AH73" s="637"/>
      <c r="AI73" s="637"/>
      <c r="AJ73" s="637"/>
      <c r="AK73" s="637"/>
      <c r="AL73" s="637"/>
      <c r="AM73" s="637"/>
      <c r="AN73" s="637"/>
      <c r="AO73" s="637"/>
      <c r="AP73" s="637"/>
      <c r="AQ73" s="637"/>
      <c r="AR73" s="637"/>
      <c r="AS73" s="637"/>
      <c r="AT73" s="637"/>
      <c r="AU73" s="637"/>
      <c r="AV73" s="637"/>
      <c r="AW73" s="637"/>
      <c r="AX73" s="637"/>
      <c r="AY73" s="637"/>
      <c r="AZ73" s="637"/>
      <c r="BA73" s="637"/>
    </row>
    <row r="74" spans="1:53" s="637" customFormat="1" ht="23.25" customHeight="1" x14ac:dyDescent="0.2">
      <c r="A74" s="631" t="s">
        <v>250</v>
      </c>
      <c r="B74" s="632" t="s">
        <v>251</v>
      </c>
      <c r="C74" s="633"/>
      <c r="D74" s="633"/>
      <c r="E74" s="633"/>
      <c r="F74" s="633"/>
      <c r="G74" s="633"/>
      <c r="H74" s="633"/>
      <c r="I74" s="633"/>
      <c r="J74" s="633"/>
      <c r="K74" s="634"/>
      <c r="L74" s="635"/>
      <c r="M74" s="636"/>
    </row>
    <row r="75" spans="1:53" s="637" customFormat="1" ht="15" customHeight="1" x14ac:dyDescent="0.2">
      <c r="A75" s="942"/>
      <c r="B75" s="690" t="s">
        <v>324</v>
      </c>
      <c r="C75" s="691"/>
      <c r="D75" s="691"/>
      <c r="E75" s="691"/>
      <c r="F75" s="691">
        <f>'5. sz.melléklet'!C33</f>
        <v>8000000</v>
      </c>
      <c r="G75" s="691">
        <f>'5. sz.melléklet'!C36+'5. sz.melléklet'!C35</f>
        <v>16387410.555555556</v>
      </c>
      <c r="H75" s="691"/>
      <c r="I75" s="691"/>
      <c r="J75" s="691"/>
      <c r="K75" s="1355"/>
      <c r="L75" s="693">
        <f>SUM(C75:K75)</f>
        <v>24387410.555555556</v>
      </c>
      <c r="M75" s="636"/>
    </row>
    <row r="76" spans="1:53" s="637" customFormat="1" ht="15" customHeight="1" x14ac:dyDescent="0.2">
      <c r="A76" s="1331"/>
      <c r="B76" s="1332" t="s">
        <v>325</v>
      </c>
      <c r="C76" s="1333"/>
      <c r="D76" s="1333"/>
      <c r="E76" s="1333"/>
      <c r="F76" s="691">
        <f>'5. sz.melléklet'!D33</f>
        <v>8000000</v>
      </c>
      <c r="G76" s="691">
        <f>'5. sz.melléklet'!D35+'5. sz.melléklet'!D36</f>
        <v>16387410.555555556</v>
      </c>
      <c r="H76" s="1333"/>
      <c r="I76" s="1333"/>
      <c r="J76" s="1333"/>
      <c r="K76" s="1334"/>
      <c r="L76" s="1335">
        <f>SUM(F76:K76)</f>
        <v>24387410.555555556</v>
      </c>
      <c r="M76" s="636"/>
    </row>
    <row r="77" spans="1:53" s="637" customFormat="1" ht="15" customHeight="1" thickBot="1" x14ac:dyDescent="0.25">
      <c r="A77" s="1005"/>
      <c r="B77" s="1006" t="s">
        <v>323</v>
      </c>
      <c r="C77" s="1325"/>
      <c r="D77" s="1325"/>
      <c r="E77" s="1325"/>
      <c r="F77" s="1325"/>
      <c r="G77" s="1325"/>
      <c r="H77" s="1325"/>
      <c r="I77" s="1325"/>
      <c r="J77" s="1325"/>
      <c r="K77" s="1326"/>
      <c r="L77" s="1338"/>
      <c r="M77" s="636"/>
    </row>
    <row r="78" spans="1:53" ht="21.75" customHeight="1" x14ac:dyDescent="0.2">
      <c r="A78" s="676" t="s">
        <v>352</v>
      </c>
      <c r="B78" s="677" t="s">
        <v>359</v>
      </c>
      <c r="C78" s="669"/>
      <c r="D78" s="669"/>
      <c r="E78" s="669"/>
      <c r="F78" s="669"/>
      <c r="G78" s="669"/>
      <c r="H78" s="669"/>
      <c r="I78" s="669"/>
      <c r="J78" s="669"/>
      <c r="K78" s="670"/>
      <c r="L78" s="1330"/>
    </row>
    <row r="79" spans="1:53" ht="15" customHeight="1" x14ac:dyDescent="0.2">
      <c r="A79" s="1336"/>
      <c r="B79" s="1337" t="s">
        <v>324</v>
      </c>
      <c r="C79" s="1322">
        <v>9834000</v>
      </c>
      <c r="D79" s="1322"/>
      <c r="E79" s="1322"/>
      <c r="F79" s="1322"/>
      <c r="G79" s="1322"/>
      <c r="H79" s="1322"/>
      <c r="I79" s="1322"/>
      <c r="J79" s="1322"/>
      <c r="K79" s="1323"/>
      <c r="L79" s="1324">
        <f>SUM(C79:K79)</f>
        <v>9834000</v>
      </c>
    </row>
    <row r="80" spans="1:53" s="674" customFormat="1" ht="13.5" thickBot="1" x14ac:dyDescent="0.25">
      <c r="A80" s="940"/>
      <c r="B80" s="941" t="s">
        <v>325</v>
      </c>
      <c r="C80" s="1322">
        <v>9834000</v>
      </c>
      <c r="D80" s="669"/>
      <c r="E80" s="669"/>
      <c r="F80" s="669"/>
      <c r="G80" s="669"/>
      <c r="H80" s="669"/>
      <c r="I80" s="669"/>
      <c r="J80" s="669"/>
      <c r="K80" s="670"/>
      <c r="L80" s="1330">
        <f>SUM(C80:K80)</f>
        <v>9834000</v>
      </c>
      <c r="M80" s="655"/>
      <c r="N80" s="656"/>
      <c r="O80" s="656"/>
      <c r="P80" s="656"/>
      <c r="Q80" s="656"/>
      <c r="R80" s="656"/>
      <c r="S80" s="656"/>
      <c r="T80" s="656"/>
      <c r="U80" s="656"/>
      <c r="V80" s="656"/>
      <c r="W80" s="656"/>
      <c r="X80" s="656"/>
      <c r="Y80" s="656"/>
      <c r="Z80" s="656"/>
      <c r="AA80" s="656"/>
      <c r="AB80" s="656"/>
      <c r="AC80" s="656"/>
      <c r="AD80" s="656"/>
      <c r="AE80" s="656"/>
      <c r="AF80" s="656"/>
      <c r="AG80" s="656"/>
      <c r="AH80" s="656"/>
      <c r="AI80" s="656"/>
      <c r="AJ80" s="656"/>
      <c r="AK80" s="656"/>
      <c r="AL80" s="656"/>
      <c r="AM80" s="656"/>
      <c r="AN80" s="656"/>
      <c r="AO80" s="656"/>
      <c r="AP80" s="656"/>
      <c r="AQ80" s="656"/>
      <c r="AR80" s="656"/>
      <c r="AS80" s="656"/>
      <c r="AT80" s="656"/>
      <c r="AU80" s="656"/>
      <c r="AV80" s="656"/>
      <c r="AW80" s="656"/>
      <c r="AX80" s="656"/>
      <c r="AY80" s="656"/>
      <c r="AZ80" s="656"/>
      <c r="BA80" s="656"/>
    </row>
    <row r="81" spans="1:53" s="675" customFormat="1" ht="13.5" thickBot="1" x14ac:dyDescent="0.25">
      <c r="A81" s="1005"/>
      <c r="B81" s="1006" t="s">
        <v>323</v>
      </c>
      <c r="C81" s="1325">
        <v>6103759</v>
      </c>
      <c r="D81" s="1325"/>
      <c r="E81" s="1325"/>
      <c r="F81" s="1325"/>
      <c r="G81" s="1325"/>
      <c r="H81" s="1325"/>
      <c r="I81" s="1325"/>
      <c r="J81" s="1325"/>
      <c r="K81" s="1326"/>
      <c r="L81" s="1338">
        <f>SUM(C81:K81)</f>
        <v>6103759</v>
      </c>
      <c r="M81" s="636"/>
      <c r="N81" s="637"/>
      <c r="O81" s="637"/>
      <c r="P81" s="637"/>
      <c r="Q81" s="637"/>
      <c r="R81" s="637"/>
      <c r="S81" s="637"/>
      <c r="T81" s="637"/>
      <c r="U81" s="637"/>
      <c r="V81" s="637"/>
      <c r="W81" s="637"/>
      <c r="X81" s="637"/>
      <c r="Y81" s="637"/>
      <c r="Z81" s="637"/>
      <c r="AA81" s="637"/>
      <c r="AB81" s="637"/>
      <c r="AC81" s="637"/>
      <c r="AD81" s="637"/>
      <c r="AE81" s="637"/>
      <c r="AF81" s="637"/>
      <c r="AG81" s="637"/>
      <c r="AH81" s="637"/>
      <c r="AI81" s="637"/>
      <c r="AJ81" s="637"/>
      <c r="AK81" s="637"/>
      <c r="AL81" s="637"/>
      <c r="AM81" s="637"/>
      <c r="AN81" s="637"/>
      <c r="AO81" s="637"/>
      <c r="AP81" s="637"/>
      <c r="AQ81" s="637"/>
      <c r="AR81" s="637"/>
      <c r="AS81" s="637"/>
      <c r="AT81" s="637"/>
      <c r="AU81" s="637"/>
      <c r="AV81" s="637"/>
      <c r="AW81" s="637"/>
      <c r="AX81" s="637"/>
      <c r="AY81" s="637"/>
      <c r="AZ81" s="637"/>
      <c r="BA81" s="637"/>
    </row>
    <row r="82" spans="1:53" s="1789" customFormat="1" ht="21.75" x14ac:dyDescent="0.2">
      <c r="A82" s="2225" t="s">
        <v>475</v>
      </c>
      <c r="B82" s="2192" t="s">
        <v>476</v>
      </c>
      <c r="C82" s="633"/>
      <c r="D82" s="633"/>
      <c r="E82" s="633"/>
      <c r="F82" s="633"/>
      <c r="G82" s="633"/>
      <c r="H82" s="633"/>
      <c r="I82" s="633"/>
      <c r="J82" s="633"/>
      <c r="K82" s="634"/>
      <c r="L82" s="635"/>
      <c r="M82" s="636"/>
      <c r="N82" s="637"/>
      <c r="O82" s="637"/>
      <c r="P82" s="637"/>
      <c r="Q82" s="637"/>
      <c r="R82" s="637"/>
      <c r="S82" s="637"/>
      <c r="T82" s="637"/>
      <c r="U82" s="637"/>
      <c r="V82" s="637"/>
      <c r="W82" s="637"/>
      <c r="X82" s="637"/>
      <c r="Y82" s="637"/>
      <c r="Z82" s="637"/>
      <c r="AA82" s="637"/>
      <c r="AB82" s="637"/>
      <c r="AC82" s="637"/>
      <c r="AD82" s="637"/>
      <c r="AE82" s="637"/>
      <c r="AF82" s="637"/>
      <c r="AG82" s="637"/>
      <c r="AH82" s="637"/>
      <c r="AI82" s="637"/>
      <c r="AJ82" s="637"/>
      <c r="AK82" s="637"/>
      <c r="AL82" s="637"/>
      <c r="AM82" s="637"/>
      <c r="AN82" s="637"/>
      <c r="AO82" s="637"/>
      <c r="AP82" s="637"/>
      <c r="AQ82" s="637"/>
      <c r="AR82" s="637"/>
      <c r="AS82" s="637"/>
      <c r="AT82" s="637"/>
      <c r="AU82" s="637"/>
      <c r="AV82" s="637"/>
      <c r="AW82" s="637"/>
      <c r="AX82" s="637"/>
      <c r="AY82" s="637"/>
      <c r="AZ82" s="637"/>
      <c r="BA82" s="637"/>
    </row>
    <row r="83" spans="1:53" s="1789" customFormat="1" x14ac:dyDescent="0.2">
      <c r="A83" s="1331"/>
      <c r="B83" s="1332" t="s">
        <v>324</v>
      </c>
      <c r="C83" s="1333"/>
      <c r="D83" s="1333"/>
      <c r="E83" s="1333"/>
      <c r="F83" s="1333"/>
      <c r="G83" s="1333"/>
      <c r="H83" s="1333"/>
      <c r="I83" s="1333"/>
      <c r="J83" s="1333"/>
      <c r="K83" s="1334"/>
      <c r="L83" s="1335"/>
      <c r="M83" s="636"/>
      <c r="N83" s="637"/>
      <c r="O83" s="637"/>
      <c r="P83" s="637"/>
      <c r="Q83" s="637"/>
      <c r="R83" s="637"/>
      <c r="S83" s="637"/>
      <c r="T83" s="637"/>
      <c r="U83" s="637"/>
      <c r="V83" s="637"/>
      <c r="W83" s="637"/>
      <c r="X83" s="637"/>
      <c r="Y83" s="637"/>
      <c r="Z83" s="637"/>
      <c r="AA83" s="637"/>
      <c r="AB83" s="637"/>
      <c r="AC83" s="637"/>
      <c r="AD83" s="637"/>
      <c r="AE83" s="637"/>
      <c r="AF83" s="637"/>
      <c r="AG83" s="637"/>
      <c r="AH83" s="637"/>
      <c r="AI83" s="637"/>
      <c r="AJ83" s="637"/>
      <c r="AK83" s="637"/>
      <c r="AL83" s="637"/>
      <c r="AM83" s="637"/>
      <c r="AN83" s="637"/>
      <c r="AO83" s="637"/>
      <c r="AP83" s="637"/>
      <c r="AQ83" s="637"/>
      <c r="AR83" s="637"/>
      <c r="AS83" s="637"/>
      <c r="AT83" s="637"/>
      <c r="AU83" s="637"/>
      <c r="AV83" s="637"/>
      <c r="AW83" s="637"/>
      <c r="AX83" s="637"/>
      <c r="AY83" s="637"/>
      <c r="AZ83" s="637"/>
      <c r="BA83" s="637"/>
    </row>
    <row r="84" spans="1:53" s="1789" customFormat="1" x14ac:dyDescent="0.2">
      <c r="A84" s="1331"/>
      <c r="B84" s="1332" t="s">
        <v>325</v>
      </c>
      <c r="C84" s="1333"/>
      <c r="D84" s="1333"/>
      <c r="E84" s="1333"/>
      <c r="F84" s="1333"/>
      <c r="G84" s="1333"/>
      <c r="H84" s="1333"/>
      <c r="I84" s="1333"/>
      <c r="J84" s="1333"/>
      <c r="K84" s="1334"/>
      <c r="L84" s="1335"/>
      <c r="M84" s="636"/>
      <c r="N84" s="637"/>
      <c r="O84" s="637"/>
      <c r="P84" s="637"/>
      <c r="Q84" s="637"/>
      <c r="R84" s="637"/>
      <c r="S84" s="637"/>
      <c r="T84" s="637"/>
      <c r="U84" s="637"/>
      <c r="V84" s="637"/>
      <c r="W84" s="637"/>
      <c r="X84" s="637"/>
      <c r="Y84" s="637"/>
      <c r="Z84" s="637"/>
      <c r="AA84" s="637"/>
      <c r="AB84" s="637"/>
      <c r="AC84" s="637"/>
      <c r="AD84" s="637"/>
      <c r="AE84" s="637"/>
      <c r="AF84" s="637"/>
      <c r="AG84" s="637"/>
      <c r="AH84" s="637"/>
      <c r="AI84" s="637"/>
      <c r="AJ84" s="637"/>
      <c r="AK84" s="637"/>
      <c r="AL84" s="637"/>
      <c r="AM84" s="637"/>
      <c r="AN84" s="637"/>
      <c r="AO84" s="637"/>
      <c r="AP84" s="637"/>
      <c r="AQ84" s="637"/>
      <c r="AR84" s="637"/>
      <c r="AS84" s="637"/>
      <c r="AT84" s="637"/>
      <c r="AU84" s="637"/>
      <c r="AV84" s="637"/>
      <c r="AW84" s="637"/>
      <c r="AX84" s="637"/>
      <c r="AY84" s="637"/>
      <c r="AZ84" s="637"/>
      <c r="BA84" s="637"/>
    </row>
    <row r="85" spans="1:53" s="1789" customFormat="1" ht="13.5" thickBot="1" x14ac:dyDescent="0.25">
      <c r="A85" s="1005"/>
      <c r="B85" s="1006" t="s">
        <v>323</v>
      </c>
      <c r="C85" s="1325">
        <v>1</v>
      </c>
      <c r="D85" s="1325"/>
      <c r="E85" s="1325"/>
      <c r="F85" s="1325"/>
      <c r="G85" s="1325"/>
      <c r="H85" s="1325"/>
      <c r="I85" s="1325"/>
      <c r="J85" s="1325"/>
      <c r="K85" s="1326"/>
      <c r="L85" s="1338">
        <f>SUM(C85:K85)</f>
        <v>1</v>
      </c>
      <c r="M85" s="636"/>
      <c r="N85" s="637"/>
      <c r="O85" s="637"/>
      <c r="P85" s="637"/>
      <c r="Q85" s="637"/>
      <c r="R85" s="637"/>
      <c r="S85" s="637"/>
      <c r="T85" s="637"/>
      <c r="U85" s="637"/>
      <c r="V85" s="637"/>
      <c r="W85" s="637"/>
      <c r="X85" s="637"/>
      <c r="Y85" s="637"/>
      <c r="Z85" s="637"/>
      <c r="AA85" s="637"/>
      <c r="AB85" s="637"/>
      <c r="AC85" s="637"/>
      <c r="AD85" s="637"/>
      <c r="AE85" s="637"/>
      <c r="AF85" s="637"/>
      <c r="AG85" s="637"/>
      <c r="AH85" s="637"/>
      <c r="AI85" s="637"/>
      <c r="AJ85" s="637"/>
      <c r="AK85" s="637"/>
      <c r="AL85" s="637"/>
      <c r="AM85" s="637"/>
      <c r="AN85" s="637"/>
      <c r="AO85" s="637"/>
      <c r="AP85" s="637"/>
      <c r="AQ85" s="637"/>
      <c r="AR85" s="637"/>
      <c r="AS85" s="637"/>
      <c r="AT85" s="637"/>
      <c r="AU85" s="637"/>
      <c r="AV85" s="637"/>
      <c r="AW85" s="637"/>
      <c r="AX85" s="637"/>
      <c r="AY85" s="637"/>
      <c r="AZ85" s="637"/>
      <c r="BA85" s="637"/>
    </row>
    <row r="86" spans="1:53" ht="15" customHeight="1" x14ac:dyDescent="0.2">
      <c r="A86" s="676" t="s">
        <v>237</v>
      </c>
      <c r="B86" s="677" t="s">
        <v>89</v>
      </c>
      <c r="C86" s="669"/>
      <c r="D86" s="669"/>
      <c r="E86" s="669"/>
      <c r="F86" s="669"/>
      <c r="G86" s="669"/>
      <c r="H86" s="669"/>
      <c r="I86" s="669"/>
      <c r="J86" s="669"/>
      <c r="K86" s="670"/>
      <c r="L86" s="1330"/>
    </row>
    <row r="87" spans="1:53" ht="15" customHeight="1" x14ac:dyDescent="0.2">
      <c r="A87" s="1336"/>
      <c r="B87" s="1337" t="s">
        <v>324</v>
      </c>
      <c r="C87" s="1322">
        <v>889000</v>
      </c>
      <c r="D87" s="1322"/>
      <c r="E87" s="1322"/>
      <c r="F87" s="1322"/>
      <c r="G87" s="1322"/>
      <c r="H87" s="1322"/>
      <c r="I87" s="1322"/>
      <c r="J87" s="1322"/>
      <c r="K87" s="1323"/>
      <c r="L87" s="1324">
        <f>SUM(C87:K87)</f>
        <v>889000</v>
      </c>
    </row>
    <row r="88" spans="1:53" s="674" customFormat="1" ht="13.5" thickBot="1" x14ac:dyDescent="0.25">
      <c r="A88" s="940"/>
      <c r="B88" s="941" t="s">
        <v>325</v>
      </c>
      <c r="C88" s="1322">
        <v>889000</v>
      </c>
      <c r="D88" s="669"/>
      <c r="E88" s="669"/>
      <c r="F88" s="669"/>
      <c r="G88" s="669"/>
      <c r="H88" s="669"/>
      <c r="I88" s="669"/>
      <c r="J88" s="669"/>
      <c r="K88" s="670"/>
      <c r="L88" s="1330">
        <f>SUM(C88:K88)</f>
        <v>889000</v>
      </c>
      <c r="M88" s="655"/>
      <c r="N88" s="656"/>
      <c r="O88" s="656"/>
      <c r="P88" s="656"/>
      <c r="Q88" s="656"/>
      <c r="R88" s="656"/>
      <c r="S88" s="656"/>
      <c r="T88" s="656"/>
      <c r="U88" s="656"/>
      <c r="V88" s="656"/>
      <c r="W88" s="656"/>
      <c r="X88" s="656"/>
      <c r="Y88" s="656"/>
      <c r="Z88" s="656"/>
      <c r="AA88" s="656"/>
      <c r="AB88" s="656"/>
      <c r="AC88" s="656"/>
      <c r="AD88" s="656"/>
      <c r="AE88" s="656"/>
      <c r="AF88" s="656"/>
      <c r="AG88" s="656"/>
      <c r="AH88" s="656"/>
      <c r="AI88" s="656"/>
      <c r="AJ88" s="656"/>
      <c r="AK88" s="656"/>
      <c r="AL88" s="656"/>
      <c r="AM88" s="656"/>
      <c r="AN88" s="656"/>
      <c r="AO88" s="656"/>
      <c r="AP88" s="656"/>
      <c r="AQ88" s="656"/>
      <c r="AR88" s="656"/>
      <c r="AS88" s="656"/>
      <c r="AT88" s="656"/>
      <c r="AU88" s="656"/>
      <c r="AV88" s="656"/>
      <c r="AW88" s="656"/>
      <c r="AX88" s="656"/>
      <c r="AY88" s="656"/>
      <c r="AZ88" s="656"/>
      <c r="BA88" s="656"/>
    </row>
    <row r="89" spans="1:53" s="675" customFormat="1" ht="13.5" thickBot="1" x14ac:dyDescent="0.25">
      <c r="A89" s="921"/>
      <c r="B89" s="1006" t="s">
        <v>323</v>
      </c>
      <c r="C89" s="1325">
        <v>495527</v>
      </c>
      <c r="D89" s="1325"/>
      <c r="E89" s="1325"/>
      <c r="F89" s="1325"/>
      <c r="G89" s="1325"/>
      <c r="H89" s="1325"/>
      <c r="I89" s="1325"/>
      <c r="J89" s="1325"/>
      <c r="K89" s="1326"/>
      <c r="L89" s="1338">
        <f>SUM(C89:K89)</f>
        <v>495527</v>
      </c>
      <c r="M89" s="636"/>
      <c r="N89" s="637"/>
      <c r="O89" s="637"/>
      <c r="P89" s="637"/>
      <c r="Q89" s="637"/>
      <c r="R89" s="637"/>
      <c r="S89" s="637"/>
      <c r="T89" s="637"/>
      <c r="U89" s="637"/>
      <c r="V89" s="637"/>
      <c r="W89" s="637"/>
      <c r="X89" s="637"/>
      <c r="Y89" s="637"/>
      <c r="Z89" s="637"/>
      <c r="AA89" s="637"/>
      <c r="AB89" s="637"/>
      <c r="AC89" s="637"/>
      <c r="AD89" s="637"/>
      <c r="AE89" s="637"/>
      <c r="AF89" s="637"/>
      <c r="AG89" s="637"/>
      <c r="AH89" s="637"/>
      <c r="AI89" s="637"/>
      <c r="AJ89" s="637"/>
      <c r="AK89" s="637"/>
      <c r="AL89" s="637"/>
      <c r="AM89" s="637"/>
      <c r="AN89" s="637"/>
      <c r="AO89" s="637"/>
      <c r="AP89" s="637"/>
      <c r="AQ89" s="637"/>
      <c r="AR89" s="637"/>
      <c r="AS89" s="637"/>
      <c r="AT89" s="637"/>
      <c r="AU89" s="637"/>
      <c r="AV89" s="637"/>
      <c r="AW89" s="637"/>
      <c r="AX89" s="637"/>
      <c r="AY89" s="637"/>
      <c r="AZ89" s="637"/>
      <c r="BA89" s="637"/>
    </row>
    <row r="90" spans="1:53" ht="24.75" customHeight="1" x14ac:dyDescent="0.2">
      <c r="A90" s="684" t="s">
        <v>238</v>
      </c>
      <c r="B90" s="677" t="s">
        <v>383</v>
      </c>
      <c r="C90" s="669"/>
      <c r="D90" s="669"/>
      <c r="E90" s="669"/>
      <c r="F90" s="669"/>
      <c r="G90" s="669"/>
      <c r="H90" s="669"/>
      <c r="I90" s="669"/>
      <c r="J90" s="669"/>
      <c r="K90" s="670"/>
      <c r="L90" s="1330"/>
    </row>
    <row r="91" spans="1:53" x14ac:dyDescent="0.2">
      <c r="A91" s="685"/>
      <c r="B91" s="686" t="s">
        <v>324</v>
      </c>
      <c r="C91" s="672"/>
      <c r="D91" s="672"/>
      <c r="E91" s="672"/>
      <c r="F91" s="672"/>
      <c r="G91" s="672"/>
      <c r="H91" s="672"/>
      <c r="I91" s="672"/>
      <c r="J91" s="672"/>
      <c r="K91" s="673"/>
      <c r="L91" s="1349">
        <f>SUM(C91:K91)</f>
        <v>0</v>
      </c>
    </row>
    <row r="92" spans="1:53" s="674" customFormat="1" ht="13.5" thickBot="1" x14ac:dyDescent="0.25">
      <c r="A92" s="883"/>
      <c r="B92" s="1337" t="s">
        <v>325</v>
      </c>
      <c r="C92" s="1322"/>
      <c r="D92" s="1322"/>
      <c r="E92" s="1322"/>
      <c r="F92" s="1322"/>
      <c r="G92" s="1322"/>
      <c r="H92" s="1322"/>
      <c r="I92" s="1322"/>
      <c r="J92" s="1322"/>
      <c r="K92" s="1323"/>
      <c r="L92" s="1324">
        <f>SUM(C92:K92)</f>
        <v>0</v>
      </c>
      <c r="M92" s="655"/>
      <c r="N92" s="656"/>
      <c r="O92" s="656"/>
      <c r="P92" s="656"/>
      <c r="Q92" s="656"/>
      <c r="R92" s="656"/>
      <c r="S92" s="656"/>
      <c r="T92" s="656"/>
      <c r="U92" s="656"/>
      <c r="V92" s="656"/>
      <c r="W92" s="656"/>
      <c r="X92" s="656"/>
      <c r="Y92" s="656"/>
      <c r="Z92" s="656"/>
      <c r="AA92" s="656"/>
      <c r="AB92" s="656"/>
      <c r="AC92" s="656"/>
      <c r="AD92" s="656"/>
      <c r="AE92" s="656"/>
      <c r="AF92" s="656"/>
      <c r="AG92" s="656"/>
      <c r="AH92" s="656"/>
      <c r="AI92" s="656"/>
      <c r="AJ92" s="656"/>
      <c r="AK92" s="656"/>
      <c r="AL92" s="656"/>
      <c r="AM92" s="656"/>
      <c r="AN92" s="656"/>
      <c r="AO92" s="656"/>
      <c r="AP92" s="656"/>
      <c r="AQ92" s="656"/>
      <c r="AR92" s="656"/>
      <c r="AS92" s="656"/>
      <c r="AT92" s="656"/>
      <c r="AU92" s="656"/>
      <c r="AV92" s="656"/>
      <c r="AW92" s="656"/>
      <c r="AX92" s="656"/>
      <c r="AY92" s="656"/>
      <c r="AZ92" s="656"/>
      <c r="BA92" s="656"/>
    </row>
    <row r="93" spans="1:53" s="675" customFormat="1" ht="13.5" thickBot="1" x14ac:dyDescent="0.25">
      <c r="A93" s="921"/>
      <c r="B93" s="1006" t="s">
        <v>323</v>
      </c>
      <c r="C93" s="1325"/>
      <c r="D93" s="1325"/>
      <c r="E93" s="1325"/>
      <c r="F93" s="1325"/>
      <c r="G93" s="1325"/>
      <c r="H93" s="1325"/>
      <c r="I93" s="1325"/>
      <c r="J93" s="1325"/>
      <c r="K93" s="1326"/>
      <c r="L93" s="1338">
        <f>SUM(C93:K93)</f>
        <v>0</v>
      </c>
      <c r="M93" s="636"/>
      <c r="N93" s="637"/>
      <c r="O93" s="637"/>
      <c r="P93" s="637"/>
      <c r="Q93" s="637"/>
      <c r="R93" s="637"/>
      <c r="S93" s="637"/>
      <c r="T93" s="637"/>
      <c r="U93" s="637"/>
      <c r="V93" s="637"/>
      <c r="W93" s="637"/>
      <c r="X93" s="637"/>
      <c r="Y93" s="637"/>
      <c r="Z93" s="637"/>
      <c r="AA93" s="637"/>
      <c r="AB93" s="637"/>
      <c r="AC93" s="637"/>
      <c r="AD93" s="637"/>
      <c r="AE93" s="637"/>
      <c r="AF93" s="637"/>
      <c r="AG93" s="637"/>
      <c r="AH93" s="637"/>
      <c r="AI93" s="637"/>
      <c r="AJ93" s="637"/>
      <c r="AK93" s="637"/>
      <c r="AL93" s="637"/>
      <c r="AM93" s="637"/>
      <c r="AN93" s="637"/>
      <c r="AO93" s="637"/>
      <c r="AP93" s="637"/>
      <c r="AQ93" s="637"/>
      <c r="AR93" s="637"/>
      <c r="AS93" s="637"/>
      <c r="AT93" s="637"/>
      <c r="AU93" s="637"/>
      <c r="AV93" s="637"/>
      <c r="AW93" s="637"/>
      <c r="AX93" s="637"/>
      <c r="AY93" s="637"/>
      <c r="AZ93" s="637"/>
      <c r="BA93" s="637"/>
    </row>
    <row r="94" spans="1:53" s="1789" customFormat="1" ht="25.5" x14ac:dyDescent="0.2">
      <c r="A94" s="1943" t="s">
        <v>242</v>
      </c>
      <c r="B94" s="1941" t="s">
        <v>243</v>
      </c>
      <c r="C94" s="633"/>
      <c r="D94" s="633"/>
      <c r="E94" s="633"/>
      <c r="F94" s="633"/>
      <c r="G94" s="633"/>
      <c r="H94" s="633"/>
      <c r="I94" s="633"/>
      <c r="J94" s="633"/>
      <c r="K94" s="688"/>
      <c r="L94" s="635"/>
      <c r="M94" s="636"/>
      <c r="N94" s="637"/>
      <c r="O94" s="637"/>
      <c r="P94" s="637"/>
      <c r="Q94" s="637"/>
      <c r="R94" s="637"/>
      <c r="S94" s="637"/>
      <c r="T94" s="637"/>
      <c r="U94" s="637"/>
      <c r="V94" s="637"/>
      <c r="W94" s="637"/>
      <c r="X94" s="637"/>
      <c r="Y94" s="637"/>
      <c r="Z94" s="637"/>
      <c r="AA94" s="637"/>
      <c r="AB94" s="637"/>
      <c r="AC94" s="637"/>
      <c r="AD94" s="637"/>
      <c r="AE94" s="637"/>
      <c r="AF94" s="637"/>
      <c r="AG94" s="637"/>
      <c r="AH94" s="637"/>
      <c r="AI94" s="637"/>
      <c r="AJ94" s="637"/>
      <c r="AK94" s="637"/>
      <c r="AL94" s="637"/>
      <c r="AM94" s="637"/>
      <c r="AN94" s="637"/>
      <c r="AO94" s="637"/>
      <c r="AP94" s="637"/>
      <c r="AQ94" s="637"/>
      <c r="AR94" s="637"/>
      <c r="AS94" s="637"/>
      <c r="AT94" s="637"/>
      <c r="AU94" s="637"/>
      <c r="AV94" s="637"/>
      <c r="AW94" s="637"/>
      <c r="AX94" s="637"/>
      <c r="AY94" s="637"/>
      <c r="AZ94" s="637"/>
      <c r="BA94" s="637"/>
    </row>
    <row r="95" spans="1:53" s="1789" customFormat="1" x14ac:dyDescent="0.2">
      <c r="A95" s="1794"/>
      <c r="B95" s="1332" t="s">
        <v>324</v>
      </c>
      <c r="C95" s="1333"/>
      <c r="D95" s="1333"/>
      <c r="E95" s="1333"/>
      <c r="F95" s="1333"/>
      <c r="G95" s="1333"/>
      <c r="H95" s="1333"/>
      <c r="I95" s="1333"/>
      <c r="J95" s="1333"/>
      <c r="K95" s="1942"/>
      <c r="L95" s="1335"/>
      <c r="M95" s="636"/>
      <c r="N95" s="637"/>
      <c r="O95" s="637"/>
      <c r="P95" s="637"/>
      <c r="Q95" s="637"/>
      <c r="R95" s="637"/>
      <c r="S95" s="637"/>
      <c r="T95" s="637"/>
      <c r="U95" s="637"/>
      <c r="V95" s="637"/>
      <c r="W95" s="637"/>
      <c r="X95" s="637"/>
      <c r="Y95" s="637"/>
      <c r="Z95" s="637"/>
      <c r="AA95" s="637"/>
      <c r="AB95" s="637"/>
      <c r="AC95" s="637"/>
      <c r="AD95" s="637"/>
      <c r="AE95" s="637"/>
      <c r="AF95" s="637"/>
      <c r="AG95" s="637"/>
      <c r="AH95" s="637"/>
      <c r="AI95" s="637"/>
      <c r="AJ95" s="637"/>
      <c r="AK95" s="637"/>
      <c r="AL95" s="637"/>
      <c r="AM95" s="637"/>
      <c r="AN95" s="637"/>
      <c r="AO95" s="637"/>
      <c r="AP95" s="637"/>
      <c r="AQ95" s="637"/>
      <c r="AR95" s="637"/>
      <c r="AS95" s="637"/>
      <c r="AT95" s="637"/>
      <c r="AU95" s="637"/>
      <c r="AV95" s="637"/>
      <c r="AW95" s="637"/>
      <c r="AX95" s="637"/>
      <c r="AY95" s="637"/>
      <c r="AZ95" s="637"/>
      <c r="BA95" s="637"/>
    </row>
    <row r="96" spans="1:53" s="1789" customFormat="1" x14ac:dyDescent="0.2">
      <c r="A96" s="689"/>
      <c r="B96" s="690" t="s">
        <v>325</v>
      </c>
      <c r="C96" s="691"/>
      <c r="D96" s="691"/>
      <c r="E96" s="691"/>
      <c r="F96" s="691"/>
      <c r="G96" s="691"/>
      <c r="H96" s="691"/>
      <c r="I96" s="691"/>
      <c r="J96" s="691"/>
      <c r="K96" s="692"/>
      <c r="L96" s="693"/>
      <c r="M96" s="636"/>
      <c r="N96" s="637"/>
      <c r="O96" s="637"/>
      <c r="P96" s="637"/>
      <c r="Q96" s="637"/>
      <c r="R96" s="637"/>
      <c r="S96" s="637"/>
      <c r="T96" s="637"/>
      <c r="U96" s="637"/>
      <c r="V96" s="637"/>
      <c r="W96" s="637"/>
      <c r="X96" s="637"/>
      <c r="Y96" s="637"/>
      <c r="Z96" s="637"/>
      <c r="AA96" s="637"/>
      <c r="AB96" s="637"/>
      <c r="AC96" s="637"/>
      <c r="AD96" s="637"/>
      <c r="AE96" s="637"/>
      <c r="AF96" s="637"/>
      <c r="AG96" s="637"/>
      <c r="AH96" s="637"/>
      <c r="AI96" s="637"/>
      <c r="AJ96" s="637"/>
      <c r="AK96" s="637"/>
      <c r="AL96" s="637"/>
      <c r="AM96" s="637"/>
      <c r="AN96" s="637"/>
      <c r="AO96" s="637"/>
      <c r="AP96" s="637"/>
      <c r="AQ96" s="637"/>
      <c r="AR96" s="637"/>
      <c r="AS96" s="637"/>
      <c r="AT96" s="637"/>
      <c r="AU96" s="637"/>
      <c r="AV96" s="637"/>
      <c r="AW96" s="637"/>
      <c r="AX96" s="637"/>
      <c r="AY96" s="637"/>
      <c r="AZ96" s="637"/>
      <c r="BA96" s="637"/>
    </row>
    <row r="97" spans="1:53" s="1789" customFormat="1" ht="13.5" thickBot="1" x14ac:dyDescent="0.25">
      <c r="A97" s="1796"/>
      <c r="B97" s="1937" t="s">
        <v>323</v>
      </c>
      <c r="C97" s="1938">
        <v>317886</v>
      </c>
      <c r="D97" s="1938"/>
      <c r="E97" s="1938"/>
      <c r="F97" s="1938"/>
      <c r="G97" s="1938"/>
      <c r="H97" s="1938"/>
      <c r="I97" s="1938"/>
      <c r="J97" s="1938"/>
      <c r="K97" s="1939"/>
      <c r="L97" s="1940">
        <f>SUM(C97:K97)</f>
        <v>317886</v>
      </c>
      <c r="M97" s="636"/>
      <c r="N97" s="637"/>
      <c r="O97" s="637"/>
      <c r="P97" s="637"/>
      <c r="Q97" s="637"/>
      <c r="R97" s="637"/>
      <c r="S97" s="637"/>
      <c r="T97" s="637"/>
      <c r="U97" s="637"/>
      <c r="V97" s="637"/>
      <c r="W97" s="637"/>
      <c r="X97" s="637"/>
      <c r="Y97" s="637"/>
      <c r="Z97" s="637"/>
      <c r="AA97" s="637"/>
      <c r="AB97" s="637"/>
      <c r="AC97" s="637"/>
      <c r="AD97" s="637"/>
      <c r="AE97" s="637"/>
      <c r="AF97" s="637"/>
      <c r="AG97" s="637"/>
      <c r="AH97" s="637"/>
      <c r="AI97" s="637"/>
      <c r="AJ97" s="637"/>
      <c r="AK97" s="637"/>
      <c r="AL97" s="637"/>
      <c r="AM97" s="637"/>
      <c r="AN97" s="637"/>
      <c r="AO97" s="637"/>
      <c r="AP97" s="637"/>
      <c r="AQ97" s="637"/>
      <c r="AR97" s="637"/>
      <c r="AS97" s="637"/>
      <c r="AT97" s="637"/>
      <c r="AU97" s="637"/>
      <c r="AV97" s="637"/>
      <c r="AW97" s="637"/>
      <c r="AX97" s="637"/>
      <c r="AY97" s="637"/>
      <c r="AZ97" s="637"/>
      <c r="BA97" s="637"/>
    </row>
    <row r="98" spans="1:53" s="637" customFormat="1" ht="26.25" customHeight="1" x14ac:dyDescent="0.2">
      <c r="A98" s="687" t="s">
        <v>425</v>
      </c>
      <c r="B98" s="632" t="s">
        <v>426</v>
      </c>
      <c r="C98" s="633"/>
      <c r="D98" s="633"/>
      <c r="E98" s="633"/>
      <c r="F98" s="633"/>
      <c r="G98" s="633"/>
      <c r="H98" s="633"/>
      <c r="I98" s="633"/>
      <c r="J98" s="633"/>
      <c r="K98" s="688"/>
      <c r="L98" s="635"/>
      <c r="M98" s="636"/>
    </row>
    <row r="99" spans="1:53" s="637" customFormat="1" x14ac:dyDescent="0.2">
      <c r="A99" s="689"/>
      <c r="B99" s="690" t="s">
        <v>324</v>
      </c>
      <c r="C99" s="691"/>
      <c r="D99" s="691">
        <f>'5. sz.melléklet'!C7-'5. sz.melléklet'!C12</f>
        <v>675791000</v>
      </c>
      <c r="E99" s="691"/>
      <c r="F99" s="691"/>
      <c r="G99" s="691"/>
      <c r="H99" s="691"/>
      <c r="I99" s="691"/>
      <c r="J99" s="691"/>
      <c r="K99" s="692"/>
      <c r="L99" s="693">
        <f>SUM(C99:K99)</f>
        <v>675791000</v>
      </c>
      <c r="M99" s="636"/>
    </row>
    <row r="100" spans="1:53" s="637" customFormat="1" x14ac:dyDescent="0.2">
      <c r="A100" s="689"/>
      <c r="B100" s="690" t="s">
        <v>325</v>
      </c>
      <c r="C100" s="691"/>
      <c r="D100" s="691">
        <f>'5. sz.melléklet'!D7-'5. sz.melléklet'!D12</f>
        <v>650791000</v>
      </c>
      <c r="E100" s="691"/>
      <c r="F100" s="691"/>
      <c r="G100" s="691"/>
      <c r="H100" s="691"/>
      <c r="I100" s="691"/>
      <c r="J100" s="691"/>
      <c r="K100" s="692"/>
      <c r="L100" s="693">
        <f>SUM(C100:K100)</f>
        <v>650791000</v>
      </c>
      <c r="M100" s="636"/>
    </row>
    <row r="101" spans="1:53" s="637" customFormat="1" ht="13.5" thickBot="1" x14ac:dyDescent="0.25">
      <c r="A101" s="921"/>
      <c r="B101" s="1006" t="s">
        <v>323</v>
      </c>
      <c r="C101" s="1325"/>
      <c r="D101" s="1325">
        <v>714921418</v>
      </c>
      <c r="E101" s="1325"/>
      <c r="F101" s="1325"/>
      <c r="G101" s="1325"/>
      <c r="H101" s="1325"/>
      <c r="I101" s="1325"/>
      <c r="J101" s="1325"/>
      <c r="K101" s="1350"/>
      <c r="L101" s="1338">
        <f>SUM(D101:K101)</f>
        <v>714921418</v>
      </c>
      <c r="M101" s="636"/>
    </row>
    <row r="102" spans="1:53" s="699" customFormat="1" ht="21.75" customHeight="1" x14ac:dyDescent="0.2">
      <c r="A102" s="687" t="s">
        <v>248</v>
      </c>
      <c r="B102" s="632" t="s">
        <v>427</v>
      </c>
      <c r="C102" s="695"/>
      <c r="D102" s="695"/>
      <c r="E102" s="695"/>
      <c r="F102" s="695"/>
      <c r="G102" s="695"/>
      <c r="H102" s="695"/>
      <c r="I102" s="695"/>
      <c r="J102" s="695"/>
      <c r="K102" s="696"/>
      <c r="L102" s="697"/>
      <c r="M102" s="698"/>
    </row>
    <row r="103" spans="1:53" s="699" customFormat="1" x14ac:dyDescent="0.2">
      <c r="A103" s="1351"/>
      <c r="B103" s="690" t="s">
        <v>324</v>
      </c>
      <c r="C103" s="691"/>
      <c r="D103" s="691"/>
      <c r="E103" s="691"/>
      <c r="F103" s="691"/>
      <c r="G103" s="691"/>
      <c r="H103" s="691"/>
      <c r="I103" s="691"/>
      <c r="J103" s="691"/>
      <c r="K103" s="692">
        <v>300000000</v>
      </c>
      <c r="L103" s="693">
        <f>SUM(C103:K103)</f>
        <v>300000000</v>
      </c>
      <c r="M103" s="698"/>
    </row>
    <row r="104" spans="1:53" s="699" customFormat="1" ht="13.5" thickBot="1" x14ac:dyDescent="0.25">
      <c r="A104" s="1352"/>
      <c r="B104" s="1332" t="s">
        <v>325</v>
      </c>
      <c r="C104" s="1333"/>
      <c r="D104" s="1333"/>
      <c r="E104" s="1333"/>
      <c r="F104" s="1333"/>
      <c r="G104" s="1333"/>
      <c r="H104" s="1333"/>
      <c r="I104" s="1333">
        <v>183359378</v>
      </c>
      <c r="J104" s="1333"/>
      <c r="K104" s="692">
        <v>458302707</v>
      </c>
      <c r="L104" s="1335">
        <f>SUM(C104:K104)</f>
        <v>641662085</v>
      </c>
      <c r="M104" s="698"/>
    </row>
    <row r="105" spans="1:53" s="675" customFormat="1" ht="13.5" thickBot="1" x14ac:dyDescent="0.25">
      <c r="A105" s="921"/>
      <c r="B105" s="1006" t="s">
        <v>323</v>
      </c>
      <c r="C105" s="1325">
        <v>7641540</v>
      </c>
      <c r="D105" s="1325"/>
      <c r="E105" s="1325"/>
      <c r="F105" s="1325"/>
      <c r="G105" s="1325"/>
      <c r="H105" s="1325"/>
      <c r="I105" s="1325">
        <v>183359378</v>
      </c>
      <c r="J105" s="1325"/>
      <c r="K105" s="1326">
        <v>155442000</v>
      </c>
      <c r="L105" s="1327">
        <f>SUM(C105:K105)</f>
        <v>346442918</v>
      </c>
      <c r="M105" s="636"/>
      <c r="N105" s="637"/>
      <c r="O105" s="637"/>
      <c r="P105" s="637"/>
      <c r="Q105" s="637"/>
      <c r="R105" s="637"/>
      <c r="S105" s="637"/>
      <c r="T105" s="637"/>
      <c r="U105" s="637"/>
      <c r="V105" s="637"/>
      <c r="W105" s="637"/>
      <c r="X105" s="637"/>
      <c r="Y105" s="637"/>
      <c r="Z105" s="637"/>
      <c r="AA105" s="637"/>
      <c r="AB105" s="637"/>
      <c r="AC105" s="637"/>
      <c r="AD105" s="637"/>
      <c r="AE105" s="637"/>
      <c r="AF105" s="637"/>
      <c r="AG105" s="637"/>
      <c r="AH105" s="637"/>
      <c r="AI105" s="637"/>
      <c r="AJ105" s="637"/>
      <c r="AK105" s="637"/>
      <c r="AL105" s="637"/>
      <c r="AM105" s="637"/>
      <c r="AN105" s="637"/>
      <c r="AO105" s="637"/>
      <c r="AP105" s="637"/>
      <c r="AQ105" s="637"/>
      <c r="AR105" s="637"/>
      <c r="AS105" s="637"/>
      <c r="AT105" s="637"/>
      <c r="AU105" s="637"/>
      <c r="AV105" s="637"/>
      <c r="AW105" s="637"/>
      <c r="AX105" s="637"/>
      <c r="AY105" s="637"/>
      <c r="AZ105" s="637"/>
      <c r="BA105" s="637"/>
    </row>
    <row r="106" spans="1:53" s="706" customFormat="1" ht="21.75" customHeight="1" x14ac:dyDescent="0.15">
      <c r="A106" s="700"/>
      <c r="B106" s="701" t="s">
        <v>72</v>
      </c>
      <c r="C106" s="702"/>
      <c r="D106" s="702"/>
      <c r="E106" s="702"/>
      <c r="F106" s="702"/>
      <c r="G106" s="702"/>
      <c r="H106" s="702"/>
      <c r="I106" s="702"/>
      <c r="J106" s="702"/>
      <c r="K106" s="703"/>
      <c r="L106" s="671"/>
      <c r="M106" s="704"/>
      <c r="N106" s="705"/>
    </row>
    <row r="107" spans="1:53" x14ac:dyDescent="0.2">
      <c r="A107" s="707"/>
      <c r="B107" s="708" t="s">
        <v>324</v>
      </c>
      <c r="C107" s="709">
        <f t="shared" ref="C107:L107" si="0">C11+C15+C19+C31+C39+C43+C47+C55+C59+C63+C67+C79+C87+C71+C7+C103+C99+C91+C23+C75+C35</f>
        <v>90217000</v>
      </c>
      <c r="D107" s="709">
        <f t="shared" si="0"/>
        <v>682291000</v>
      </c>
      <c r="E107" s="709">
        <f t="shared" si="0"/>
        <v>134971058</v>
      </c>
      <c r="F107" s="1362">
        <f t="shared" si="0"/>
        <v>44736000</v>
      </c>
      <c r="G107" s="709">
        <f t="shared" si="0"/>
        <v>174678258.55555555</v>
      </c>
      <c r="H107" s="1358">
        <f t="shared" si="0"/>
        <v>0</v>
      </c>
      <c r="I107" s="709">
        <f t="shared" si="0"/>
        <v>196528000</v>
      </c>
      <c r="J107" s="709">
        <f t="shared" si="0"/>
        <v>379000000</v>
      </c>
      <c r="K107" s="709">
        <f t="shared" si="0"/>
        <v>300000000</v>
      </c>
      <c r="L107" s="1364">
        <f t="shared" si="0"/>
        <v>2002421316.5555556</v>
      </c>
      <c r="N107" s="710"/>
    </row>
    <row r="108" spans="1:53" s="674" customFormat="1" ht="13.5" thickBot="1" x14ac:dyDescent="0.25">
      <c r="A108" s="711"/>
      <c r="B108" s="945" t="s">
        <v>325</v>
      </c>
      <c r="C108" s="712">
        <f>C8+C12+C16+C24+C32+C36+C40+C44+C48+C56+C60+C64+C68+C72+C76+C80+C88+C92+C100+C104</f>
        <v>90217000</v>
      </c>
      <c r="D108" s="712">
        <f t="shared" ref="D108:I108" si="1">D8+D12+D16+D24+D32+D36+D40+D44+D48+D56+D60+D64+D68+D72+D76+D80+D88+D92+D100+D104</f>
        <v>657291000</v>
      </c>
      <c r="E108" s="712">
        <f t="shared" si="1"/>
        <v>150982166</v>
      </c>
      <c r="F108" s="712">
        <f>F8+F12+F16+F24+F32+F36+F40+F44+F48+F56+F60+F64+F68+F72+F76+F80+F88+F92+F100+F104+F28</f>
        <v>44882108</v>
      </c>
      <c r="G108" s="712">
        <f t="shared" si="1"/>
        <v>315727859.55555558</v>
      </c>
      <c r="H108" s="712">
        <f t="shared" si="1"/>
        <v>0</v>
      </c>
      <c r="I108" s="712">
        <f t="shared" si="1"/>
        <v>379887378</v>
      </c>
      <c r="J108" s="712">
        <f>J20</f>
        <v>431936709</v>
      </c>
      <c r="K108" s="712">
        <f>K8+K12+K16+K24+K32+K36+K40+K44+K48+K56+K60+K64+K68+K72+K76+K80+K88+K92+K100+K104</f>
        <v>529601048</v>
      </c>
      <c r="L108" s="712">
        <f>L8+L12+L16+L24+L32+L36+L40+L44+L48+L56+L60+L64+L68+L72+L76+L80+L88+L92+L100+L104+L20+L28</f>
        <v>2600525268.5555553</v>
      </c>
      <c r="M108" s="1356"/>
      <c r="N108" s="710">
        <f>SUM(C108:K108)</f>
        <v>2600525268.5555553</v>
      </c>
      <c r="O108" s="656">
        <v>1642801</v>
      </c>
      <c r="P108" s="656"/>
      <c r="Q108" s="656"/>
      <c r="R108" s="656"/>
      <c r="S108" s="656"/>
      <c r="T108" s="656"/>
      <c r="U108" s="656"/>
      <c r="V108" s="656"/>
      <c r="W108" s="656"/>
      <c r="X108" s="656"/>
      <c r="Y108" s="656"/>
      <c r="Z108" s="656"/>
      <c r="AA108" s="656"/>
      <c r="AB108" s="656"/>
      <c r="AC108" s="656"/>
      <c r="AD108" s="656"/>
      <c r="AE108" s="656"/>
      <c r="AF108" s="656"/>
      <c r="AG108" s="656"/>
      <c r="AH108" s="656"/>
      <c r="AI108" s="656"/>
      <c r="AJ108" s="656"/>
      <c r="AK108" s="656"/>
      <c r="AL108" s="656"/>
      <c r="AM108" s="656"/>
      <c r="AN108" s="656"/>
      <c r="AO108" s="656"/>
      <c r="AP108" s="656"/>
      <c r="AQ108" s="656"/>
      <c r="AR108" s="656"/>
      <c r="AS108" s="656"/>
      <c r="AT108" s="656"/>
      <c r="AU108" s="656"/>
      <c r="AV108" s="656"/>
      <c r="AW108" s="656"/>
      <c r="AX108" s="656"/>
      <c r="AY108" s="656"/>
      <c r="AZ108" s="656"/>
      <c r="BA108" s="656"/>
    </row>
    <row r="109" spans="1:53" s="714" customFormat="1" ht="13.5" thickBot="1" x14ac:dyDescent="0.25">
      <c r="A109" s="1366"/>
      <c r="B109" s="1365" t="s">
        <v>323</v>
      </c>
      <c r="C109" s="1359">
        <f>C9+C13+C17+C21+C25+C33+C37+C41+C45+C49+C57+C61+C65+C69+C73+C77+C81+C89+C93+C101+C105+C97+C85+C53</f>
        <v>91052517</v>
      </c>
      <c r="D109" s="1359">
        <f t="shared" ref="D109:K109" si="2">D9+D13+D17+D21+D25+D33+D37+D41+D45+D49+D57+D61+D65+D69+D73+D77+D81+D89+D93+D101+D105+D97</f>
        <v>721370923</v>
      </c>
      <c r="E109" s="1359">
        <f t="shared" si="2"/>
        <v>153378269</v>
      </c>
      <c r="F109" s="1359">
        <f>F9+F13+F17+F21+F25+F33+F37+F41+F45+F49+F57+F61+F65+F69+F73+F77+F81+F89+F93+F101+F105+F97+F29</f>
        <v>42028919</v>
      </c>
      <c r="G109" s="1359">
        <f t="shared" si="2"/>
        <v>840452380</v>
      </c>
      <c r="H109" s="1359">
        <f t="shared" si="2"/>
        <v>0</v>
      </c>
      <c r="I109" s="1359">
        <f t="shared" si="2"/>
        <v>224512236</v>
      </c>
      <c r="J109" s="1359">
        <f t="shared" si="2"/>
        <v>431936709</v>
      </c>
      <c r="K109" s="1359">
        <f t="shared" si="2"/>
        <v>226740341</v>
      </c>
      <c r="L109" s="1359">
        <f>L9+L13+L17+L21+L25+L33+L37+L41+L45+L49+L57+L61+L65+L69+L73+L77+L81+L89+L93+L101+L105+L97+L29+L85+L53</f>
        <v>2731472294</v>
      </c>
      <c r="M109" s="637"/>
      <c r="N109" s="713">
        <f>SUM(C109:K109)</f>
        <v>2731472294</v>
      </c>
      <c r="O109" s="637"/>
      <c r="P109" s="637"/>
      <c r="Q109" s="637"/>
      <c r="R109" s="637"/>
      <c r="S109" s="637"/>
      <c r="T109" s="637"/>
      <c r="U109" s="637"/>
      <c r="V109" s="637"/>
      <c r="W109" s="637"/>
      <c r="X109" s="637"/>
      <c r="Y109" s="637"/>
      <c r="Z109" s="637"/>
      <c r="AA109" s="637"/>
      <c r="AB109" s="637"/>
      <c r="AC109" s="637"/>
      <c r="AD109" s="637"/>
      <c r="AE109" s="637"/>
      <c r="AF109" s="637"/>
      <c r="AG109" s="637"/>
      <c r="AH109" s="637"/>
      <c r="AI109" s="637"/>
      <c r="AJ109" s="637"/>
      <c r="AK109" s="637"/>
      <c r="AL109" s="637"/>
      <c r="AM109" s="637"/>
      <c r="AN109" s="637"/>
      <c r="AO109" s="637"/>
      <c r="AP109" s="637"/>
      <c r="AQ109" s="637"/>
      <c r="AR109" s="637"/>
      <c r="AS109" s="637"/>
      <c r="AT109" s="637"/>
      <c r="AU109" s="637"/>
      <c r="AV109" s="637"/>
      <c r="AW109" s="637"/>
      <c r="AX109" s="637"/>
      <c r="AY109" s="637"/>
      <c r="AZ109" s="637"/>
      <c r="BA109" s="637"/>
    </row>
    <row r="110" spans="1:53" s="637" customFormat="1" ht="13.5" thickBot="1" x14ac:dyDescent="0.25">
      <c r="A110" s="1367"/>
      <c r="B110" s="1353" t="s">
        <v>391</v>
      </c>
      <c r="C110" s="1360">
        <f>SUM(C109/C108)</f>
        <v>1.0092611924581842</v>
      </c>
      <c r="D110" s="1361">
        <f t="shared" ref="D110:L110" si="3">SUM(D109/D108)</f>
        <v>1.0974909484535769</v>
      </c>
      <c r="E110" s="1361">
        <f t="shared" si="3"/>
        <v>1.0158701061422049</v>
      </c>
      <c r="F110" s="1354">
        <f t="shared" si="3"/>
        <v>0.93642925595206006</v>
      </c>
      <c r="G110" s="1363">
        <f t="shared" si="3"/>
        <v>2.6619519138510288</v>
      </c>
      <c r="H110" s="1361"/>
      <c r="I110" s="1361">
        <f t="shared" si="3"/>
        <v>0.59099682959195343</v>
      </c>
      <c r="J110" s="1354">
        <f t="shared" si="3"/>
        <v>1</v>
      </c>
      <c r="K110" s="1354">
        <f t="shared" si="3"/>
        <v>0.4281342377555114</v>
      </c>
      <c r="L110" s="1357">
        <f t="shared" si="3"/>
        <v>1.0503540677061671</v>
      </c>
    </row>
    <row r="111" spans="1:53" x14ac:dyDescent="0.2">
      <c r="B111" s="716"/>
      <c r="C111" s="717"/>
      <c r="D111" s="717"/>
      <c r="E111" s="717"/>
      <c r="F111" s="717"/>
      <c r="G111" s="717"/>
      <c r="H111" s="717"/>
      <c r="I111" s="717"/>
      <c r="J111" s="717"/>
      <c r="K111" s="717"/>
      <c r="M111" s="656"/>
    </row>
    <row r="112" spans="1:53" ht="15" customHeight="1" x14ac:dyDescent="0.2">
      <c r="A112" s="718"/>
      <c r="B112" s="719"/>
      <c r="C112" s="720"/>
      <c r="D112" s="720"/>
      <c r="E112" s="720"/>
      <c r="F112" s="720"/>
      <c r="G112" s="720"/>
      <c r="H112" s="720"/>
      <c r="I112" s="720"/>
      <c r="J112" s="720"/>
      <c r="K112" s="720"/>
      <c r="M112" s="656"/>
    </row>
    <row r="113" spans="1:13" x14ac:dyDescent="0.2">
      <c r="A113" s="721"/>
      <c r="B113" s="717"/>
      <c r="C113" s="717"/>
      <c r="D113" s="717"/>
      <c r="E113" s="717"/>
      <c r="F113" s="717"/>
      <c r="G113" s="717"/>
      <c r="H113" s="717"/>
      <c r="I113" s="717"/>
      <c r="J113" s="717"/>
      <c r="K113" s="717"/>
      <c r="M113" s="656"/>
    </row>
    <row r="114" spans="1:13" x14ac:dyDescent="0.2">
      <c r="B114" s="717"/>
      <c r="C114" s="717"/>
      <c r="D114" s="717"/>
      <c r="E114" s="717"/>
      <c r="F114" s="717"/>
      <c r="G114" s="717"/>
      <c r="H114" s="717"/>
      <c r="I114" s="717"/>
      <c r="J114" s="717"/>
      <c r="K114" s="717"/>
      <c r="M114" s="656"/>
    </row>
    <row r="115" spans="1:13" x14ac:dyDescent="0.2">
      <c r="A115" s="722"/>
      <c r="B115" s="719"/>
      <c r="C115" s="719"/>
      <c r="D115" s="719"/>
      <c r="E115" s="719"/>
      <c r="F115" s="719"/>
      <c r="G115" s="719"/>
      <c r="H115" s="719"/>
      <c r="I115" s="719"/>
      <c r="J115" s="719"/>
      <c r="K115" s="719"/>
      <c r="M115" s="656"/>
    </row>
    <row r="116" spans="1:13" x14ac:dyDescent="0.2">
      <c r="A116" s="721"/>
      <c r="B116" s="717"/>
      <c r="C116" s="717"/>
      <c r="D116" s="717"/>
      <c r="E116" s="717"/>
      <c r="F116" s="717"/>
      <c r="G116" s="717"/>
      <c r="H116" s="717"/>
      <c r="I116" s="717"/>
      <c r="J116" s="717"/>
      <c r="K116" s="717"/>
      <c r="M116" s="656"/>
    </row>
    <row r="117" spans="1:13" x14ac:dyDescent="0.2">
      <c r="A117" s="721"/>
      <c r="B117" s="717"/>
      <c r="C117" s="717"/>
      <c r="D117" s="717"/>
      <c r="E117" s="717"/>
      <c r="F117" s="717"/>
      <c r="G117" s="717"/>
      <c r="H117" s="717"/>
      <c r="I117" s="717"/>
      <c r="J117" s="717"/>
      <c r="K117" s="717"/>
      <c r="M117" s="656"/>
    </row>
    <row r="118" spans="1:13" x14ac:dyDescent="0.2">
      <c r="B118" s="717"/>
      <c r="C118" s="717"/>
      <c r="D118" s="717"/>
      <c r="E118" s="717"/>
      <c r="F118" s="717"/>
      <c r="G118" s="717"/>
      <c r="H118" s="717"/>
      <c r="I118" s="717"/>
      <c r="J118" s="717"/>
      <c r="K118" s="717"/>
      <c r="M118" s="656"/>
    </row>
    <row r="119" spans="1:13" x14ac:dyDescent="0.2">
      <c r="A119" s="722"/>
      <c r="B119" s="719"/>
      <c r="C119" s="720"/>
      <c r="D119" s="720"/>
      <c r="E119" s="720"/>
      <c r="F119" s="720"/>
      <c r="G119" s="720"/>
      <c r="H119" s="720"/>
      <c r="I119" s="720"/>
      <c r="J119" s="720"/>
      <c r="K119" s="720"/>
      <c r="M119" s="656"/>
    </row>
    <row r="120" spans="1:13" x14ac:dyDescent="0.2">
      <c r="B120" s="717"/>
      <c r="C120" s="717"/>
      <c r="D120" s="717"/>
      <c r="E120" s="717"/>
      <c r="F120" s="717"/>
      <c r="G120" s="717"/>
      <c r="H120" s="717"/>
      <c r="I120" s="717"/>
      <c r="J120" s="717"/>
      <c r="K120" s="717"/>
      <c r="M120" s="656"/>
    </row>
    <row r="121" spans="1:13" x14ac:dyDescent="0.2">
      <c r="B121" s="717"/>
      <c r="C121" s="717"/>
      <c r="D121" s="717"/>
      <c r="E121" s="717"/>
      <c r="F121" s="717"/>
      <c r="G121" s="717"/>
      <c r="H121" s="717"/>
      <c r="I121" s="717"/>
      <c r="J121" s="717"/>
      <c r="K121" s="717"/>
      <c r="M121" s="656"/>
    </row>
    <row r="122" spans="1:13" x14ac:dyDescent="0.2">
      <c r="B122" s="717"/>
      <c r="C122" s="717"/>
      <c r="D122" s="717"/>
      <c r="E122" s="717"/>
      <c r="F122" s="717"/>
      <c r="G122" s="717"/>
      <c r="H122" s="717"/>
      <c r="I122" s="717"/>
      <c r="J122" s="717"/>
      <c r="K122" s="717"/>
      <c r="M122" s="656"/>
    </row>
    <row r="123" spans="1:13" x14ac:dyDescent="0.2">
      <c r="A123" s="722"/>
      <c r="B123" s="719"/>
      <c r="C123" s="719"/>
      <c r="D123" s="719"/>
      <c r="E123" s="719"/>
      <c r="F123" s="719"/>
      <c r="G123" s="719"/>
      <c r="H123" s="719"/>
      <c r="I123" s="719"/>
      <c r="J123" s="719"/>
      <c r="K123" s="719"/>
      <c r="M123" s="656"/>
    </row>
    <row r="124" spans="1:13" x14ac:dyDescent="0.2">
      <c r="B124" s="717"/>
      <c r="C124" s="717"/>
      <c r="D124" s="717"/>
      <c r="E124" s="717"/>
      <c r="F124" s="717"/>
      <c r="G124" s="717"/>
      <c r="H124" s="717"/>
      <c r="I124" s="717"/>
      <c r="J124" s="717"/>
      <c r="K124" s="717"/>
      <c r="M124" s="656"/>
    </row>
    <row r="125" spans="1:13" x14ac:dyDescent="0.2">
      <c r="B125" s="717"/>
      <c r="C125" s="717"/>
      <c r="D125" s="717"/>
      <c r="E125" s="717"/>
      <c r="F125" s="717"/>
      <c r="G125" s="717"/>
      <c r="H125" s="717"/>
      <c r="I125" s="717"/>
      <c r="J125" s="717"/>
      <c r="K125" s="717"/>
      <c r="M125" s="656"/>
    </row>
    <row r="126" spans="1:13" x14ac:dyDescent="0.2">
      <c r="A126" s="722"/>
      <c r="B126" s="720"/>
      <c r="C126" s="720"/>
      <c r="D126" s="720"/>
      <c r="E126" s="720"/>
      <c r="F126" s="720"/>
      <c r="G126" s="720"/>
      <c r="H126" s="720"/>
      <c r="I126" s="720"/>
      <c r="J126" s="720"/>
      <c r="K126" s="720"/>
      <c r="M126" s="656"/>
    </row>
    <row r="127" spans="1:13" x14ac:dyDescent="0.2">
      <c r="M127" s="656"/>
    </row>
    <row r="128" spans="1:13" x14ac:dyDescent="0.2">
      <c r="M128" s="656"/>
    </row>
    <row r="129" spans="13:13" x14ac:dyDescent="0.2">
      <c r="M129" s="656"/>
    </row>
    <row r="130" spans="13:13" x14ac:dyDescent="0.2">
      <c r="M130" s="656"/>
    </row>
    <row r="131" spans="13:13" x14ac:dyDescent="0.2">
      <c r="M131" s="656"/>
    </row>
    <row r="132" spans="13:13" x14ac:dyDescent="0.2">
      <c r="M132" s="656"/>
    </row>
    <row r="133" spans="13:13" x14ac:dyDescent="0.2">
      <c r="M133" s="656"/>
    </row>
    <row r="134" spans="13:13" x14ac:dyDescent="0.2">
      <c r="M134" s="656"/>
    </row>
    <row r="135" spans="13:13" x14ac:dyDescent="0.2">
      <c r="M135" s="656"/>
    </row>
    <row r="136" spans="13:13" x14ac:dyDescent="0.2">
      <c r="M136" s="656"/>
    </row>
    <row r="137" spans="13:13" x14ac:dyDescent="0.2">
      <c r="M137" s="656"/>
    </row>
    <row r="138" spans="13:13" x14ac:dyDescent="0.2">
      <c r="M138" s="656"/>
    </row>
    <row r="139" spans="13:13" x14ac:dyDescent="0.2">
      <c r="M139" s="656"/>
    </row>
    <row r="140" spans="13:13" x14ac:dyDescent="0.2">
      <c r="M140" s="656"/>
    </row>
    <row r="141" spans="13:13" x14ac:dyDescent="0.2">
      <c r="M141" s="656"/>
    </row>
    <row r="142" spans="13:13" x14ac:dyDescent="0.2">
      <c r="M142" s="656"/>
    </row>
    <row r="143" spans="13:13" x14ac:dyDescent="0.2">
      <c r="M143" s="656"/>
    </row>
    <row r="144" spans="13:13" x14ac:dyDescent="0.2">
      <c r="M144" s="656"/>
    </row>
    <row r="145" spans="13:13" x14ac:dyDescent="0.2">
      <c r="M145" s="656"/>
    </row>
    <row r="146" spans="13:13" x14ac:dyDescent="0.2">
      <c r="M146" s="656"/>
    </row>
    <row r="147" spans="13:13" x14ac:dyDescent="0.2">
      <c r="M147" s="656"/>
    </row>
    <row r="148" spans="13:13" x14ac:dyDescent="0.2">
      <c r="M148" s="656"/>
    </row>
    <row r="149" spans="13:13" x14ac:dyDescent="0.2">
      <c r="M149" s="656"/>
    </row>
    <row r="150" spans="13:13" x14ac:dyDescent="0.2">
      <c r="M150" s="656"/>
    </row>
    <row r="151" spans="13:13" x14ac:dyDescent="0.2">
      <c r="M151" s="656"/>
    </row>
    <row r="152" spans="13:13" x14ac:dyDescent="0.2">
      <c r="M152" s="656"/>
    </row>
    <row r="153" spans="13:13" x14ac:dyDescent="0.2">
      <c r="M153" s="656"/>
    </row>
    <row r="154" spans="13:13" x14ac:dyDescent="0.2">
      <c r="M154" s="656"/>
    </row>
    <row r="155" spans="13:13" x14ac:dyDescent="0.2">
      <c r="M155" s="656"/>
    </row>
    <row r="156" spans="13:13" x14ac:dyDescent="0.2">
      <c r="M156" s="656"/>
    </row>
    <row r="157" spans="13:13" x14ac:dyDescent="0.2">
      <c r="M157" s="656"/>
    </row>
    <row r="158" spans="13:13" x14ac:dyDescent="0.2">
      <c r="M158" s="656"/>
    </row>
    <row r="159" spans="13:13" x14ac:dyDescent="0.2">
      <c r="M159" s="656"/>
    </row>
    <row r="160" spans="13:13" x14ac:dyDescent="0.2">
      <c r="M160" s="656"/>
    </row>
    <row r="161" spans="13:13" x14ac:dyDescent="0.2">
      <c r="M161" s="656"/>
    </row>
    <row r="162" spans="13:13" x14ac:dyDescent="0.2">
      <c r="M162" s="656"/>
    </row>
    <row r="163" spans="13:13" x14ac:dyDescent="0.2">
      <c r="M163" s="656"/>
    </row>
    <row r="164" spans="13:13" x14ac:dyDescent="0.2">
      <c r="M164" s="656"/>
    </row>
    <row r="165" spans="13:13" x14ac:dyDescent="0.2">
      <c r="M165" s="656"/>
    </row>
    <row r="166" spans="13:13" x14ac:dyDescent="0.2">
      <c r="M166" s="656"/>
    </row>
    <row r="167" spans="13:13" x14ac:dyDescent="0.2">
      <c r="M167" s="656"/>
    </row>
    <row r="168" spans="13:13" x14ac:dyDescent="0.2">
      <c r="M168" s="656"/>
    </row>
    <row r="169" spans="13:13" x14ac:dyDescent="0.2">
      <c r="M169" s="656"/>
    </row>
    <row r="170" spans="13:13" x14ac:dyDescent="0.2">
      <c r="M170" s="656"/>
    </row>
  </sheetData>
  <mergeCells count="1">
    <mergeCell ref="A1:L1"/>
  </mergeCells>
  <phoneticPr fontId="3" type="noConversion"/>
  <pageMargins left="0.19685039370078741" right="0.19685039370078741" top="0.74803149606299213" bottom="0.74803149606299213" header="0.31496062992125984" footer="0.31496062992125984"/>
  <pageSetup paperSize="9" scale="27" orientation="landscape" r:id="rId1"/>
  <headerFooter alignWithMargins="0">
    <oddHeader>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Munka5">
    <pageSetUpPr fitToPage="1"/>
  </sheetPr>
  <dimension ref="A1:I32"/>
  <sheetViews>
    <sheetView workbookViewId="0">
      <selection activeCell="E32" sqref="E32"/>
    </sheetView>
  </sheetViews>
  <sheetFormatPr defaultColWidth="29.28515625" defaultRowHeight="12.75" x14ac:dyDescent="0.2"/>
  <cols>
    <col min="1" max="1" width="1.140625" style="25" customWidth="1"/>
    <col min="2" max="2" width="0.7109375" style="25" customWidth="1"/>
    <col min="3" max="3" width="42.5703125" style="25" customWidth="1"/>
    <col min="4" max="4" width="16.85546875" style="25" bestFit="1" customWidth="1"/>
    <col min="5" max="5" width="18.42578125" style="25" customWidth="1"/>
    <col min="6" max="6" width="20.28515625" style="25" bestFit="1" customWidth="1"/>
    <col min="7" max="7" width="13.42578125" style="25" customWidth="1"/>
    <col min="8" max="8" width="21.85546875" style="25" customWidth="1"/>
    <col min="9" max="9" width="22.140625" style="25" customWidth="1"/>
    <col min="10" max="16384" width="29.28515625" style="25"/>
  </cols>
  <sheetData>
    <row r="1" spans="1:9" x14ac:dyDescent="0.2">
      <c r="A1" s="87"/>
      <c r="B1" s="87"/>
      <c r="C1" s="87"/>
      <c r="D1" s="87"/>
      <c r="E1" s="87"/>
      <c r="F1" s="87"/>
      <c r="G1" s="87"/>
      <c r="H1" s="87"/>
    </row>
    <row r="2" spans="1:9" x14ac:dyDescent="0.2">
      <c r="A2" s="87"/>
      <c r="B2" s="87"/>
      <c r="C2" s="87"/>
      <c r="D2" s="87"/>
      <c r="E2" s="87"/>
      <c r="F2" s="87"/>
      <c r="G2" s="87"/>
      <c r="H2" s="87"/>
    </row>
    <row r="3" spans="1:9" ht="13.5" thickBot="1" x14ac:dyDescent="0.25">
      <c r="A3" s="87"/>
      <c r="B3" s="87"/>
      <c r="C3" s="87"/>
      <c r="D3" s="87"/>
      <c r="E3" s="87"/>
      <c r="F3" s="87"/>
      <c r="G3" s="87"/>
      <c r="H3" s="87"/>
    </row>
    <row r="4" spans="1:9" s="10" customFormat="1" ht="31.5" customHeight="1" thickBot="1" x14ac:dyDescent="0.3">
      <c r="A4" s="2704" t="s">
        <v>534</v>
      </c>
      <c r="B4" s="2705"/>
      <c r="C4" s="2705"/>
      <c r="D4" s="2705"/>
      <c r="E4" s="2705"/>
      <c r="F4" s="2706"/>
      <c r="G4" s="307"/>
      <c r="H4" s="88"/>
    </row>
    <row r="5" spans="1:9" s="10" customFormat="1" ht="3" customHeight="1" x14ac:dyDescent="0.25">
      <c r="A5" s="119"/>
      <c r="B5" s="1117"/>
      <c r="C5" s="1118"/>
      <c r="D5" s="1119"/>
      <c r="E5" s="1119"/>
      <c r="F5" s="120"/>
      <c r="G5" s="89"/>
      <c r="H5" s="88"/>
    </row>
    <row r="6" spans="1:9" ht="3" customHeight="1" x14ac:dyDescent="0.2">
      <c r="A6" s="121"/>
      <c r="B6" s="1120"/>
      <c r="C6" s="1121" t="s">
        <v>23</v>
      </c>
      <c r="D6" s="1120"/>
      <c r="E6" s="1120"/>
      <c r="F6" s="122"/>
      <c r="G6" s="90"/>
      <c r="H6" s="87"/>
    </row>
    <row r="7" spans="1:9" ht="3" customHeight="1" x14ac:dyDescent="0.2">
      <c r="A7" s="121"/>
      <c r="B7" s="1120"/>
      <c r="C7" s="1121"/>
      <c r="D7" s="1122"/>
      <c r="E7" s="1122"/>
      <c r="F7" s="122"/>
      <c r="G7" s="90"/>
      <c r="H7" s="87"/>
    </row>
    <row r="8" spans="1:9" ht="3" customHeight="1" x14ac:dyDescent="0.2">
      <c r="A8" s="121"/>
      <c r="B8" s="1120"/>
      <c r="C8" s="1122" t="s">
        <v>118</v>
      </c>
      <c r="D8" s="1123"/>
      <c r="E8" s="1123"/>
      <c r="F8" s="122"/>
      <c r="G8" s="90"/>
      <c r="H8" s="87"/>
    </row>
    <row r="9" spans="1:9" ht="3" customHeight="1" x14ac:dyDescent="0.2">
      <c r="A9" s="121"/>
      <c r="B9" s="1120"/>
      <c r="C9" s="1120"/>
      <c r="D9" s="1124"/>
      <c r="E9" s="1124"/>
      <c r="F9" s="122"/>
      <c r="G9" s="90"/>
      <c r="H9" s="87"/>
    </row>
    <row r="10" spans="1:9" ht="3" customHeight="1" x14ac:dyDescent="0.2">
      <c r="A10" s="121"/>
      <c r="B10" s="1120"/>
      <c r="C10" s="1120"/>
      <c r="D10" s="1124"/>
      <c r="E10" s="1124"/>
      <c r="F10" s="122"/>
      <c r="G10" s="90"/>
      <c r="H10" s="87"/>
    </row>
    <row r="11" spans="1:9" ht="28.5" customHeight="1" thickBot="1" x14ac:dyDescent="0.25">
      <c r="A11" s="121"/>
      <c r="B11" s="1120"/>
      <c r="C11" s="1120"/>
      <c r="D11" s="1125" t="s">
        <v>328</v>
      </c>
      <c r="E11" s="289" t="s">
        <v>330</v>
      </c>
      <c r="F11" s="290" t="s">
        <v>323</v>
      </c>
      <c r="G11" s="308"/>
      <c r="H11" s="93"/>
    </row>
    <row r="12" spans="1:9" s="59" customFormat="1" ht="18.75" x14ac:dyDescent="0.3">
      <c r="A12" s="123"/>
      <c r="B12" s="1126"/>
      <c r="C12" s="124" t="s">
        <v>193</v>
      </c>
      <c r="D12" s="1132"/>
      <c r="E12" s="1133"/>
      <c r="F12" s="313"/>
      <c r="G12" s="309"/>
      <c r="H12" s="91"/>
    </row>
    <row r="13" spans="1:9" ht="0.75" customHeight="1" thickBot="1" x14ac:dyDescent="0.3">
      <c r="A13" s="121"/>
      <c r="B13" s="1120"/>
      <c r="C13" s="125"/>
      <c r="D13" s="1127"/>
      <c r="E13" s="1134"/>
      <c r="F13" s="314"/>
      <c r="G13" s="310"/>
      <c r="H13" s="88"/>
    </row>
    <row r="14" spans="1:9" x14ac:dyDescent="0.2">
      <c r="A14" s="121"/>
      <c r="B14" s="1120"/>
      <c r="C14" s="126" t="s">
        <v>194</v>
      </c>
      <c r="D14" s="311"/>
      <c r="E14" s="311"/>
      <c r="F14" s="405"/>
      <c r="G14" s="137"/>
      <c r="H14" s="61"/>
      <c r="I14" s="61"/>
    </row>
    <row r="15" spans="1:9" x14ac:dyDescent="0.2">
      <c r="A15" s="121"/>
      <c r="B15" s="1120"/>
      <c r="C15" s="126" t="s">
        <v>131</v>
      </c>
      <c r="D15" s="311">
        <f>65135350+24000000</f>
        <v>89135350</v>
      </c>
      <c r="E15" s="311">
        <v>92551650</v>
      </c>
      <c r="F15" s="1944">
        <v>92551650</v>
      </c>
      <c r="G15" s="137"/>
      <c r="H15" s="61"/>
      <c r="I15" s="61"/>
    </row>
    <row r="16" spans="1:9" x14ac:dyDescent="0.2">
      <c r="A16" s="121"/>
      <c r="B16" s="1120"/>
      <c r="C16" s="126" t="s">
        <v>132</v>
      </c>
      <c r="D16" s="311">
        <v>16431380</v>
      </c>
      <c r="E16" s="311">
        <v>18240720</v>
      </c>
      <c r="F16" s="1944">
        <v>18240720</v>
      </c>
      <c r="G16" s="137"/>
      <c r="H16" s="61"/>
      <c r="I16" s="61"/>
    </row>
    <row r="17" spans="1:9" x14ac:dyDescent="0.2">
      <c r="A17" s="121"/>
      <c r="B17" s="1120"/>
      <c r="C17" s="197" t="s">
        <v>133</v>
      </c>
      <c r="D17" s="580">
        <f>22298515-D18</f>
        <v>22276000</v>
      </c>
      <c r="E17" s="580">
        <v>18674977</v>
      </c>
      <c r="F17" s="1944">
        <v>18674977</v>
      </c>
      <c r="G17" s="137"/>
      <c r="H17" s="61"/>
      <c r="I17" s="61"/>
    </row>
    <row r="18" spans="1:9" x14ac:dyDescent="0.2">
      <c r="A18" s="121"/>
      <c r="B18" s="1120"/>
      <c r="C18" s="197" t="s">
        <v>433</v>
      </c>
      <c r="D18" s="580">
        <v>22515</v>
      </c>
      <c r="E18" s="580">
        <v>22515</v>
      </c>
      <c r="F18" s="1944">
        <v>22515</v>
      </c>
      <c r="G18" s="137"/>
      <c r="H18" s="61"/>
      <c r="I18" s="61"/>
    </row>
    <row r="19" spans="1:9" x14ac:dyDescent="0.2">
      <c r="A19" s="121"/>
      <c r="B19" s="1120"/>
      <c r="C19" s="197" t="s">
        <v>360</v>
      </c>
      <c r="D19" s="580">
        <v>396700</v>
      </c>
      <c r="E19" s="580">
        <v>396700</v>
      </c>
      <c r="F19" s="1944">
        <v>396700</v>
      </c>
      <c r="G19" s="137"/>
      <c r="H19" s="61"/>
      <c r="I19" s="61"/>
    </row>
    <row r="20" spans="1:9" x14ac:dyDescent="0.2">
      <c r="A20" s="121"/>
      <c r="B20" s="1120"/>
      <c r="C20" s="197" t="s">
        <v>134</v>
      </c>
      <c r="D20" s="580">
        <v>6709113</v>
      </c>
      <c r="E20" s="580">
        <v>8269038</v>
      </c>
      <c r="F20" s="1944">
        <v>8269038</v>
      </c>
      <c r="G20" s="315"/>
      <c r="H20" s="61"/>
      <c r="I20" s="61"/>
    </row>
    <row r="21" spans="1:9" x14ac:dyDescent="0.2">
      <c r="A21" s="121"/>
      <c r="B21" s="1120"/>
      <c r="C21" s="197" t="s">
        <v>428</v>
      </c>
      <c r="D21" s="580"/>
      <c r="E21" s="580">
        <v>944000</v>
      </c>
      <c r="F21" s="1944">
        <v>944000</v>
      </c>
      <c r="G21" s="315"/>
      <c r="H21" s="61"/>
      <c r="I21" s="61"/>
    </row>
    <row r="22" spans="1:9" x14ac:dyDescent="0.2">
      <c r="A22" s="121"/>
      <c r="B22" s="1120"/>
      <c r="C22" s="126" t="s">
        <v>610</v>
      </c>
      <c r="D22" s="311"/>
      <c r="E22" s="1135">
        <v>170166</v>
      </c>
      <c r="F22" s="1944">
        <v>170166</v>
      </c>
      <c r="G22" s="315"/>
      <c r="H22" s="61"/>
      <c r="I22" s="61"/>
    </row>
    <row r="23" spans="1:9" ht="13.5" thickBot="1" x14ac:dyDescent="0.25">
      <c r="A23" s="121"/>
      <c r="B23" s="1120"/>
      <c r="C23" s="127" t="s">
        <v>648</v>
      </c>
      <c r="D23" s="312"/>
      <c r="E23" s="1136">
        <v>11712400</v>
      </c>
      <c r="F23" s="1945">
        <v>11712400</v>
      </c>
      <c r="G23" s="315"/>
      <c r="H23" s="61"/>
      <c r="I23" s="61"/>
    </row>
    <row r="24" spans="1:9" ht="15.75" thickBot="1" x14ac:dyDescent="0.3">
      <c r="A24" s="121"/>
      <c r="B24" s="2590"/>
      <c r="C24" s="1128"/>
      <c r="D24" s="1129">
        <f>SUM(D14:D23)</f>
        <v>134971058</v>
      </c>
      <c r="E24" s="1137">
        <f>SUM(E14:E23)</f>
        <v>150982166</v>
      </c>
      <c r="F24" s="1946">
        <f>SUM(F15:F23)</f>
        <v>150982166</v>
      </c>
      <c r="G24" s="315"/>
      <c r="H24" s="61"/>
      <c r="I24" s="61"/>
    </row>
    <row r="25" spans="1:9" ht="15.75" x14ac:dyDescent="0.25">
      <c r="A25" s="121"/>
      <c r="B25" s="2590"/>
      <c r="C25" s="2588" t="s">
        <v>395</v>
      </c>
      <c r="D25" s="2581"/>
      <c r="E25" s="1138"/>
      <c r="F25" s="406"/>
      <c r="G25" s="92"/>
      <c r="H25" s="92"/>
    </row>
    <row r="26" spans="1:9" ht="15" thickBot="1" x14ac:dyDescent="0.25">
      <c r="A26" s="121"/>
      <c r="B26" s="2590"/>
      <c r="C26" s="2587"/>
      <c r="D26" s="2582"/>
      <c r="E26" s="1136"/>
      <c r="F26" s="1945">
        <v>2396103</v>
      </c>
      <c r="G26" s="92"/>
      <c r="H26" s="92"/>
    </row>
    <row r="27" spans="1:9" ht="15" thickBot="1" x14ac:dyDescent="0.25">
      <c r="A27" s="121"/>
      <c r="B27" s="2590"/>
      <c r="C27" s="408"/>
      <c r="D27" s="409"/>
      <c r="E27" s="1139"/>
      <c r="F27" s="407"/>
      <c r="G27" s="92"/>
      <c r="H27" s="92"/>
    </row>
    <row r="28" spans="1:9" ht="15.75" x14ac:dyDescent="0.25">
      <c r="A28" s="121"/>
      <c r="B28" s="2590"/>
      <c r="C28" s="2588" t="s">
        <v>348</v>
      </c>
      <c r="D28" s="2581"/>
      <c r="E28" s="1140"/>
      <c r="F28" s="406"/>
      <c r="G28" s="92"/>
      <c r="H28" s="92"/>
    </row>
    <row r="29" spans="1:9" ht="15" thickBot="1" x14ac:dyDescent="0.25">
      <c r="A29" s="121"/>
      <c r="B29" s="2590"/>
      <c r="C29" s="2589" t="s">
        <v>1219</v>
      </c>
      <c r="D29" s="580"/>
      <c r="E29" s="580">
        <v>209000</v>
      </c>
      <c r="F29" s="1945">
        <v>209000</v>
      </c>
      <c r="G29" s="92"/>
      <c r="H29" s="92"/>
    </row>
    <row r="30" spans="1:9" ht="16.5" thickBot="1" x14ac:dyDescent="0.3">
      <c r="A30" s="121"/>
      <c r="B30" s="2591"/>
      <c r="C30" s="129"/>
      <c r="D30" s="159"/>
      <c r="E30" s="2585"/>
      <c r="F30" s="2583"/>
      <c r="G30" s="310"/>
      <c r="H30" s="92"/>
    </row>
    <row r="31" spans="1:9" s="60" customFormat="1" ht="19.5" thickBot="1" x14ac:dyDescent="0.35">
      <c r="A31" s="128"/>
      <c r="B31" s="2592" t="s">
        <v>1395</v>
      </c>
      <c r="C31" s="2594"/>
      <c r="D31" s="159">
        <f>SUM(D24)</f>
        <v>134971058</v>
      </c>
      <c r="E31" s="2585">
        <f>SUM(E24)+E29</f>
        <v>151191166</v>
      </c>
      <c r="F31" s="1947">
        <f>F24+F29+F26</f>
        <v>153587269</v>
      </c>
      <c r="G31" s="581"/>
      <c r="H31" s="90"/>
    </row>
    <row r="32" spans="1:9" ht="19.5" thickBot="1" x14ac:dyDescent="0.35">
      <c r="A32" s="1130"/>
      <c r="B32" s="2593"/>
      <c r="C32" s="1131"/>
      <c r="D32" s="1131"/>
      <c r="E32" s="2586"/>
      <c r="F32" s="2584">
        <f>SUM(F31/E31)</f>
        <v>1.0158481680073821</v>
      </c>
      <c r="G32" s="87"/>
      <c r="H32" s="94"/>
    </row>
  </sheetData>
  <mergeCells count="1">
    <mergeCell ref="A4:F4"/>
  </mergeCells>
  <phoneticPr fontId="3" type="noConversion"/>
  <pageMargins left="0.61" right="0.34" top="0.61" bottom="0.54" header="0.85" footer="0.47"/>
  <pageSetup paperSize="9" scale="99" orientation="portrait" r:id="rId1"/>
  <headerFooter alignWithMargins="0">
    <oddHeader>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Munka7">
    <pageSetUpPr fitToPage="1"/>
  </sheetPr>
  <dimension ref="A1:AQ963"/>
  <sheetViews>
    <sheetView topLeftCell="A127" workbookViewId="0">
      <selection activeCell="M23" sqref="M23"/>
    </sheetView>
  </sheetViews>
  <sheetFormatPr defaultColWidth="9.140625" defaultRowHeight="12.75" x14ac:dyDescent="0.2"/>
  <cols>
    <col min="1" max="1" width="7.5703125" style="602" customWidth="1"/>
    <col min="2" max="2" width="22.140625" style="6" customWidth="1"/>
    <col min="3" max="4" width="15.5703125" style="112" bestFit="1" customWidth="1"/>
    <col min="5" max="5" width="14.140625" style="112" bestFit="1" customWidth="1"/>
    <col min="6" max="6" width="13.140625" style="112" bestFit="1" customWidth="1"/>
    <col min="7" max="7" width="14.140625" style="112" bestFit="1" customWidth="1"/>
    <col min="8" max="8" width="16.5703125" style="112" bestFit="1" customWidth="1"/>
    <col min="9" max="9" width="14.140625" style="112" bestFit="1" customWidth="1"/>
    <col min="10" max="10" width="13.140625" style="112" bestFit="1" customWidth="1"/>
    <col min="11" max="11" width="14" style="112" customWidth="1"/>
    <col min="12" max="12" width="15.5703125" style="112" bestFit="1" customWidth="1"/>
    <col min="13" max="13" width="14.140625" style="112" bestFit="1" customWidth="1"/>
    <col min="14" max="14" width="15.5703125" style="112" bestFit="1" customWidth="1"/>
    <col min="15" max="15" width="14.28515625" style="450" bestFit="1" customWidth="1"/>
    <col min="16" max="16" width="14.28515625" style="112" bestFit="1" customWidth="1"/>
    <col min="17" max="18" width="9.140625" style="112"/>
    <col min="19" max="16384" width="9.140625" style="6"/>
  </cols>
  <sheetData>
    <row r="1" spans="1:43" ht="15" customHeight="1" thickBot="1" x14ac:dyDescent="0.3">
      <c r="A1" s="2707" t="s">
        <v>535</v>
      </c>
      <c r="B1" s="2708"/>
      <c r="C1" s="2708"/>
      <c r="D1" s="2708"/>
      <c r="E1" s="2708"/>
      <c r="F1" s="2708"/>
      <c r="G1" s="2708"/>
      <c r="H1" s="2708"/>
      <c r="I1" s="2708"/>
      <c r="J1" s="2708"/>
      <c r="K1" s="2708"/>
      <c r="L1" s="2708"/>
      <c r="M1" s="2708"/>
      <c r="N1" s="2709"/>
    </row>
    <row r="2" spans="1:43" ht="3" hidden="1" customHeight="1" x14ac:dyDescent="0.2">
      <c r="A2" s="598"/>
    </row>
    <row r="3" spans="1:43" ht="62.25" customHeight="1" thickBot="1" x14ac:dyDescent="0.25">
      <c r="A3" s="1014" t="s">
        <v>195</v>
      </c>
      <c r="B3" s="1015" t="s">
        <v>196</v>
      </c>
      <c r="C3" s="1016" t="s">
        <v>8</v>
      </c>
      <c r="D3" s="1017" t="s">
        <v>197</v>
      </c>
      <c r="E3" s="1017" t="s">
        <v>82</v>
      </c>
      <c r="F3" s="1017" t="s">
        <v>198</v>
      </c>
      <c r="G3" s="1017" t="s">
        <v>101</v>
      </c>
      <c r="H3" s="1017" t="s">
        <v>100</v>
      </c>
      <c r="I3" s="1017" t="s">
        <v>199</v>
      </c>
      <c r="J3" s="1017" t="s">
        <v>274</v>
      </c>
      <c r="K3" s="1017" t="s">
        <v>83</v>
      </c>
      <c r="L3" s="1017" t="s">
        <v>119</v>
      </c>
      <c r="M3" s="1017" t="s">
        <v>37</v>
      </c>
      <c r="N3" s="1018" t="s">
        <v>19</v>
      </c>
    </row>
    <row r="4" spans="1:43" ht="15" customHeight="1" x14ac:dyDescent="0.2">
      <c r="A4" s="599"/>
      <c r="B4" s="459"/>
      <c r="C4" s="844"/>
      <c r="D4" s="844"/>
      <c r="E4" s="844"/>
      <c r="F4" s="844"/>
      <c r="G4" s="844"/>
      <c r="H4" s="844"/>
      <c r="I4" s="844"/>
      <c r="J4" s="844"/>
      <c r="K4" s="844"/>
      <c r="L4" s="844"/>
      <c r="M4" s="844"/>
      <c r="N4" s="845"/>
    </row>
    <row r="5" spans="1:43" s="71" customFormat="1" ht="15" customHeight="1" x14ac:dyDescent="0.2">
      <c r="A5" s="600" t="s">
        <v>201</v>
      </c>
      <c r="B5" s="291" t="s">
        <v>2</v>
      </c>
      <c r="C5" s="846"/>
      <c r="D5" s="846"/>
      <c r="E5" s="846"/>
      <c r="F5" s="846"/>
      <c r="G5" s="846"/>
      <c r="H5" s="846"/>
      <c r="I5" s="846"/>
      <c r="J5" s="846"/>
      <c r="K5" s="846"/>
      <c r="L5" s="846"/>
      <c r="M5" s="846"/>
      <c r="N5" s="847"/>
      <c r="O5" s="267"/>
    </row>
    <row r="6" spans="1:43" s="443" customFormat="1" ht="15" customHeight="1" thickBot="1" x14ac:dyDescent="0.25">
      <c r="A6" s="1272"/>
      <c r="B6" s="1273" t="s">
        <v>324</v>
      </c>
      <c r="C6" s="846">
        <v>32307000</v>
      </c>
      <c r="D6" s="846">
        <v>6505000</v>
      </c>
      <c r="E6" s="846">
        <v>58760000</v>
      </c>
      <c r="F6" s="846"/>
      <c r="G6" s="846"/>
      <c r="H6" s="846">
        <f>'6.a.sz. melléklet'!H6+'6.a.sz. melléklet'!H25+'6.a.sz. melléklet'!B42</f>
        <v>5500000</v>
      </c>
      <c r="I6" s="846">
        <f>SUM('6.b.sz.melléklet'!B22)+'6.b.sz.melléklet'!B23+'6.b.sz.melléklet'!B37+'6.b.sz.melléklet'!B36+'6.b.sz.melléklet'!B35</f>
        <v>410000</v>
      </c>
      <c r="J6" s="846"/>
      <c r="K6" s="846">
        <f>'5. sz.melléklet'!C61-+'6. sz.melléklet'!C147-'6. sz.melléklet'!D147-'6. sz.melléklet'!E147-'6. sz.melléklet'!F147-'6. sz.melléklet'!G147-'6. sz.melléklet'!H147-'6. sz.melléklet'!I147-'6. sz.melléklet'!J147-'6. sz.melléklet'!L147-'6. sz.melléklet'!M147</f>
        <v>54155707.555555582</v>
      </c>
      <c r="L6" s="846"/>
      <c r="M6" s="846"/>
      <c r="N6" s="1274">
        <f t="shared" ref="N6:N76" si="0">SUM(C6:M6)</f>
        <v>157637707.55555558</v>
      </c>
      <c r="O6" s="267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</row>
    <row r="7" spans="1:43" s="71" customFormat="1" x14ac:dyDescent="0.2">
      <c r="A7" s="1368"/>
      <c r="B7" s="1369" t="s">
        <v>325</v>
      </c>
      <c r="C7" s="1370">
        <v>32327000</v>
      </c>
      <c r="D7" s="1370">
        <v>6497500</v>
      </c>
      <c r="E7" s="846">
        <v>135849976</v>
      </c>
      <c r="F7" s="1370"/>
      <c r="G7" s="1370"/>
      <c r="H7" s="846">
        <f>5500000</f>
        <v>5500000</v>
      </c>
      <c r="I7" s="1370">
        <v>6946689</v>
      </c>
      <c r="J7" s="1370"/>
      <c r="K7" s="1370">
        <v>26190372</v>
      </c>
      <c r="L7" s="1370"/>
      <c r="M7" s="1370"/>
      <c r="N7" s="1371">
        <f t="shared" si="0"/>
        <v>213311537</v>
      </c>
      <c r="O7" s="267"/>
    </row>
    <row r="8" spans="1:43" s="975" customFormat="1" ht="13.5" thickBot="1" x14ac:dyDescent="0.25">
      <c r="A8" s="1382"/>
      <c r="B8" s="1383" t="s">
        <v>323</v>
      </c>
      <c r="C8" s="1384">
        <v>28132795</v>
      </c>
      <c r="D8" s="1384">
        <v>5443226</v>
      </c>
      <c r="E8" s="1384">
        <v>50734425</v>
      </c>
      <c r="F8" s="1384"/>
      <c r="G8" s="1384"/>
      <c r="H8" s="1384">
        <v>45555</v>
      </c>
      <c r="I8" s="1384">
        <v>6536689</v>
      </c>
      <c r="J8" s="1384"/>
      <c r="K8" s="1384"/>
      <c r="L8" s="1384"/>
      <c r="M8" s="1384"/>
      <c r="N8" s="1385">
        <f t="shared" si="0"/>
        <v>90892690</v>
      </c>
      <c r="O8" s="974"/>
    </row>
    <row r="9" spans="1:43" s="71" customFormat="1" ht="15" customHeight="1" x14ac:dyDescent="0.2">
      <c r="A9" s="1372" t="s">
        <v>211</v>
      </c>
      <c r="B9" s="293" t="s">
        <v>218</v>
      </c>
      <c r="C9" s="1370"/>
      <c r="D9" s="1370"/>
      <c r="E9" s="1370"/>
      <c r="F9" s="1370"/>
      <c r="G9" s="1370"/>
      <c r="H9" s="1370"/>
      <c r="I9" s="1370"/>
      <c r="J9" s="1370"/>
      <c r="K9" s="1370"/>
      <c r="L9" s="1370"/>
      <c r="M9" s="1370"/>
      <c r="N9" s="1371"/>
      <c r="O9" s="267"/>
    </row>
    <row r="10" spans="1:43" s="443" customFormat="1" ht="15" customHeight="1" thickBot="1" x14ac:dyDescent="0.25">
      <c r="A10" s="1272"/>
      <c r="B10" s="1273" t="s">
        <v>324</v>
      </c>
      <c r="C10" s="846"/>
      <c r="D10" s="846"/>
      <c r="E10" s="846">
        <f>34899000+12700000</f>
        <v>47599000</v>
      </c>
      <c r="F10" s="846"/>
      <c r="G10" s="846">
        <f>SUM('6.a.sz. melléklet'!D58)</f>
        <v>238086912</v>
      </c>
      <c r="H10" s="846">
        <f>'6.a.sz. melléklet'!H58-'6. sz.melléklet'!H6-'6. sz.melléklet'!H74-'6. sz.melléklet'!H110-'6.a.sz. melléklet'!H26</f>
        <v>352724281</v>
      </c>
      <c r="I10" s="846"/>
      <c r="J10" s="846"/>
      <c r="K10" s="846"/>
      <c r="L10" s="846">
        <f>SUM('20.sz. melléklet'!F6)</f>
        <v>26500000</v>
      </c>
      <c r="M10" s="846"/>
      <c r="N10" s="1274">
        <f t="shared" si="0"/>
        <v>664910193</v>
      </c>
      <c r="O10" s="267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</row>
    <row r="11" spans="1:43" s="71" customFormat="1" x14ac:dyDescent="0.2">
      <c r="A11" s="1368"/>
      <c r="B11" s="1369" t="s">
        <v>325</v>
      </c>
      <c r="C11" s="1370">
        <f>480000</f>
        <v>480000</v>
      </c>
      <c r="D11" s="1370">
        <f>84000</f>
        <v>84000</v>
      </c>
      <c r="E11" s="1370">
        <f>SUM(E10)</f>
        <v>47599000</v>
      </c>
      <c r="F11" s="1370"/>
      <c r="G11" s="1370">
        <v>238086912</v>
      </c>
      <c r="H11" s="1370">
        <v>345724281</v>
      </c>
      <c r="I11" s="1370"/>
      <c r="J11" s="1370">
        <v>36212080</v>
      </c>
      <c r="K11" s="1370"/>
      <c r="L11" s="1370">
        <v>3571800</v>
      </c>
      <c r="M11" s="1370"/>
      <c r="N11" s="1371">
        <f t="shared" si="0"/>
        <v>671758073</v>
      </c>
      <c r="O11" s="267"/>
    </row>
    <row r="12" spans="1:43" s="975" customFormat="1" ht="13.5" thickBot="1" x14ac:dyDescent="0.25">
      <c r="A12" s="1382"/>
      <c r="B12" s="1383" t="s">
        <v>323</v>
      </c>
      <c r="C12" s="1384">
        <v>381502</v>
      </c>
      <c r="D12" s="1384">
        <v>56962</v>
      </c>
      <c r="E12" s="1384">
        <v>52731846</v>
      </c>
      <c r="F12" s="1384"/>
      <c r="G12" s="1384">
        <v>19818314</v>
      </c>
      <c r="H12" s="1384">
        <v>161409303</v>
      </c>
      <c r="I12" s="1384">
        <v>1000000</v>
      </c>
      <c r="J12" s="1384">
        <v>36212080</v>
      </c>
      <c r="K12" s="1384"/>
      <c r="L12" s="1384"/>
      <c r="M12" s="1384"/>
      <c r="N12" s="1385">
        <f>SUM(C12:M12)</f>
        <v>271610007</v>
      </c>
      <c r="O12" s="974"/>
    </row>
    <row r="13" spans="1:43" s="71" customFormat="1" ht="22.5" customHeight="1" x14ac:dyDescent="0.2">
      <c r="A13" s="1372" t="s">
        <v>264</v>
      </c>
      <c r="B13" s="456" t="s">
        <v>365</v>
      </c>
      <c r="C13" s="1370"/>
      <c r="D13" s="1370"/>
      <c r="E13" s="1370"/>
      <c r="F13" s="1370"/>
      <c r="G13" s="1370"/>
      <c r="H13" s="1370"/>
      <c r="I13" s="1370"/>
      <c r="J13" s="1370"/>
      <c r="K13" s="1370"/>
      <c r="L13" s="1370"/>
      <c r="M13" s="1370"/>
      <c r="N13" s="1371"/>
      <c r="O13" s="267"/>
    </row>
    <row r="14" spans="1:43" s="443" customFormat="1" ht="15" customHeight="1" thickBot="1" x14ac:dyDescent="0.25">
      <c r="A14" s="476"/>
      <c r="B14" s="478" t="s">
        <v>324</v>
      </c>
      <c r="C14" s="848"/>
      <c r="D14" s="848"/>
      <c r="E14" s="848"/>
      <c r="F14" s="848"/>
      <c r="G14" s="848"/>
      <c r="H14" s="848"/>
      <c r="I14" s="848"/>
      <c r="J14" s="848"/>
      <c r="K14" s="848"/>
      <c r="L14" s="848"/>
      <c r="M14" s="848">
        <v>5398843</v>
      </c>
      <c r="N14" s="1373">
        <f>SUM(C14:M14)</f>
        <v>5398843</v>
      </c>
      <c r="O14" s="267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</row>
    <row r="15" spans="1:43" s="71" customFormat="1" x14ac:dyDescent="0.2">
      <c r="A15" s="1272"/>
      <c r="B15" s="1273" t="s">
        <v>325</v>
      </c>
      <c r="C15" s="846"/>
      <c r="D15" s="846"/>
      <c r="E15" s="846">
        <v>917374</v>
      </c>
      <c r="F15" s="846"/>
      <c r="G15" s="846"/>
      <c r="H15" s="846"/>
      <c r="I15" s="846"/>
      <c r="J15" s="846"/>
      <c r="K15" s="846"/>
      <c r="L15" s="846"/>
      <c r="M15" s="846">
        <v>64590770</v>
      </c>
      <c r="N15" s="1274">
        <f>SUM(E15:M15)</f>
        <v>65508144</v>
      </c>
      <c r="O15" s="267"/>
    </row>
    <row r="16" spans="1:43" s="71" customFormat="1" ht="13.5" thickBot="1" x14ac:dyDescent="0.25">
      <c r="A16" s="1386"/>
      <c r="B16" s="292" t="s">
        <v>323</v>
      </c>
      <c r="C16" s="800"/>
      <c r="D16" s="800"/>
      <c r="E16" s="800">
        <f>6348+917374</f>
        <v>923722</v>
      </c>
      <c r="F16" s="800"/>
      <c r="G16" s="800"/>
      <c r="H16" s="800"/>
      <c r="I16" s="800"/>
      <c r="J16" s="800"/>
      <c r="K16" s="800"/>
      <c r="L16" s="800"/>
      <c r="M16" s="800">
        <v>64590770</v>
      </c>
      <c r="N16" s="1860">
        <f>SUM(E16:M16)</f>
        <v>65514492</v>
      </c>
      <c r="O16" s="267"/>
    </row>
    <row r="17" spans="1:43" s="71" customFormat="1" ht="15" customHeight="1" x14ac:dyDescent="0.2">
      <c r="A17" s="1372" t="s">
        <v>445</v>
      </c>
      <c r="B17" s="293" t="s">
        <v>446</v>
      </c>
      <c r="C17" s="1370"/>
      <c r="D17" s="1370"/>
      <c r="E17" s="1370"/>
      <c r="F17" s="1370"/>
      <c r="G17" s="1370"/>
      <c r="H17" s="1370"/>
      <c r="I17" s="1370"/>
      <c r="J17" s="1370"/>
      <c r="K17" s="1370"/>
      <c r="L17" s="1370"/>
      <c r="M17" s="1370"/>
      <c r="N17" s="1371"/>
      <c r="O17" s="267"/>
    </row>
    <row r="18" spans="1:43" s="71" customFormat="1" ht="15" customHeight="1" x14ac:dyDescent="0.2">
      <c r="A18" s="1272"/>
      <c r="B18" s="1273" t="s">
        <v>324</v>
      </c>
      <c r="C18" s="846"/>
      <c r="D18" s="846"/>
      <c r="E18" s="846"/>
      <c r="F18" s="846"/>
      <c r="G18" s="846"/>
      <c r="H18" s="846"/>
      <c r="I18" s="846">
        <f>'6.b.sz.melléklet'!B57</f>
        <v>41964377</v>
      </c>
      <c r="J18" s="846"/>
      <c r="K18" s="846"/>
      <c r="L18" s="846"/>
      <c r="M18" s="846"/>
      <c r="N18" s="1274">
        <f>SUM(C18:M18)</f>
        <v>41964377</v>
      </c>
      <c r="O18" s="267"/>
    </row>
    <row r="19" spans="1:43" s="71" customFormat="1" x14ac:dyDescent="0.2">
      <c r="A19" s="1368"/>
      <c r="B19" s="1369" t="s">
        <v>325</v>
      </c>
      <c r="C19" s="1370"/>
      <c r="D19" s="1370"/>
      <c r="E19" s="1370"/>
      <c r="F19" s="1370"/>
      <c r="G19" s="1370"/>
      <c r="H19" s="1370"/>
      <c r="I19" s="846">
        <v>29906667</v>
      </c>
      <c r="J19" s="1370"/>
      <c r="K19" s="1370"/>
      <c r="L19" s="1370"/>
      <c r="M19" s="1370"/>
      <c r="N19" s="1371">
        <f>SUM(I19:M19)</f>
        <v>29906667</v>
      </c>
      <c r="O19" s="267"/>
    </row>
    <row r="20" spans="1:43" s="71" customFormat="1" ht="13.5" thickBot="1" x14ac:dyDescent="0.25">
      <c r="A20" s="1386"/>
      <c r="B20" s="1383" t="s">
        <v>323</v>
      </c>
      <c r="C20" s="800"/>
      <c r="D20" s="800"/>
      <c r="E20" s="800"/>
      <c r="F20" s="800"/>
      <c r="G20" s="800"/>
      <c r="H20" s="800"/>
      <c r="I20" s="800">
        <v>29906667</v>
      </c>
      <c r="J20" s="800"/>
      <c r="K20" s="800"/>
      <c r="L20" s="800"/>
      <c r="M20" s="800"/>
      <c r="N20" s="1860">
        <f>SUM(I20:M20)</f>
        <v>29906667</v>
      </c>
      <c r="O20" s="267"/>
    </row>
    <row r="21" spans="1:43" s="71" customFormat="1" ht="15" customHeight="1" x14ac:dyDescent="0.2">
      <c r="A21" s="1372" t="s">
        <v>254</v>
      </c>
      <c r="B21" s="293" t="s">
        <v>255</v>
      </c>
      <c r="C21" s="1370"/>
      <c r="D21" s="1370"/>
      <c r="E21" s="1370"/>
      <c r="F21" s="1370"/>
      <c r="G21" s="1370"/>
      <c r="H21" s="1370"/>
      <c r="I21" s="1370"/>
      <c r="J21" s="1370"/>
      <c r="K21" s="1370"/>
      <c r="L21" s="1370"/>
      <c r="M21" s="1370"/>
      <c r="N21" s="1371"/>
      <c r="O21" s="267"/>
    </row>
    <row r="22" spans="1:43" s="443" customFormat="1" ht="13.5" thickBot="1" x14ac:dyDescent="0.25">
      <c r="A22" s="1272"/>
      <c r="B22" s="1273" t="s">
        <v>324</v>
      </c>
      <c r="C22" s="846"/>
      <c r="D22" s="846"/>
      <c r="E22" s="846"/>
      <c r="F22" s="846"/>
      <c r="G22" s="846"/>
      <c r="H22" s="846"/>
      <c r="I22" s="846">
        <f>'6.b.sz.melléklet'!B15</f>
        <v>20030004</v>
      </c>
      <c r="J22" s="846"/>
      <c r="K22" s="846"/>
      <c r="L22" s="846"/>
      <c r="M22" s="846">
        <f>'13.sz.melléklet'!E46+'14.sz.melléklet'!E30+'15.sz.melléklet'!D34+'16.sz. melléklet'!D83</f>
        <v>465919000</v>
      </c>
      <c r="N22" s="1274">
        <f t="shared" si="0"/>
        <v>485949004</v>
      </c>
      <c r="O22" s="267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</row>
    <row r="23" spans="1:43" s="71" customFormat="1" x14ac:dyDescent="0.2">
      <c r="A23" s="1368"/>
      <c r="B23" s="1369" t="s">
        <v>325</v>
      </c>
      <c r="C23" s="1370"/>
      <c r="D23" s="1370"/>
      <c r="E23" s="1370"/>
      <c r="F23" s="1370"/>
      <c r="G23" s="1370"/>
      <c r="H23" s="1370"/>
      <c r="I23" s="1370">
        <v>20030004</v>
      </c>
      <c r="J23" s="1370"/>
      <c r="K23" s="1370"/>
      <c r="L23" s="1370"/>
      <c r="M23" s="1370">
        <v>522851890</v>
      </c>
      <c r="N23" s="1371">
        <f t="shared" si="0"/>
        <v>542881894</v>
      </c>
      <c r="O23" s="267"/>
    </row>
    <row r="24" spans="1:43" s="975" customFormat="1" ht="13.5" thickBot="1" x14ac:dyDescent="0.25">
      <c r="A24" s="1382"/>
      <c r="B24" s="1383" t="s">
        <v>323</v>
      </c>
      <c r="C24" s="1384"/>
      <c r="D24" s="1384"/>
      <c r="E24" s="1384">
        <v>21685</v>
      </c>
      <c r="F24" s="1384"/>
      <c r="G24" s="1384"/>
      <c r="H24" s="1384"/>
      <c r="I24" s="1384">
        <v>20030004</v>
      </c>
      <c r="J24" s="1384"/>
      <c r="K24" s="1384"/>
      <c r="L24" s="1384"/>
      <c r="M24" s="1384">
        <v>447019655</v>
      </c>
      <c r="N24" s="1385">
        <f>SUM(C24:M24)</f>
        <v>467071344</v>
      </c>
      <c r="O24" s="974"/>
    </row>
    <row r="25" spans="1:43" s="71" customFormat="1" ht="15" customHeight="1" x14ac:dyDescent="0.2">
      <c r="A25" s="1372" t="s">
        <v>219</v>
      </c>
      <c r="B25" s="293" t="s">
        <v>220</v>
      </c>
      <c r="C25" s="1370"/>
      <c r="D25" s="1370"/>
      <c r="E25" s="1370"/>
      <c r="F25" s="1370"/>
      <c r="G25" s="1370"/>
      <c r="H25" s="1370"/>
      <c r="I25" s="1370"/>
      <c r="J25" s="1370"/>
      <c r="K25" s="1370"/>
      <c r="L25" s="1370"/>
      <c r="M25" s="1370"/>
      <c r="N25" s="1371"/>
      <c r="O25" s="267"/>
    </row>
    <row r="26" spans="1:43" s="443" customFormat="1" ht="13.5" customHeight="1" thickBot="1" x14ac:dyDescent="0.25">
      <c r="A26" s="1272"/>
      <c r="B26" s="1273" t="s">
        <v>324</v>
      </c>
      <c r="C26" s="846"/>
      <c r="D26" s="846"/>
      <c r="E26" s="846"/>
      <c r="F26" s="846"/>
      <c r="G26" s="846"/>
      <c r="H26" s="846"/>
      <c r="I26" s="846">
        <f>SUM('6.b.sz.melléklet'!B26)</f>
        <v>360000</v>
      </c>
      <c r="J26" s="846"/>
      <c r="K26" s="846"/>
      <c r="L26" s="846"/>
      <c r="M26" s="846"/>
      <c r="N26" s="1274">
        <f t="shared" si="0"/>
        <v>360000</v>
      </c>
      <c r="O26" s="267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</row>
    <row r="27" spans="1:43" s="71" customFormat="1" x14ac:dyDescent="0.2">
      <c r="A27" s="1368"/>
      <c r="B27" s="1369" t="s">
        <v>325</v>
      </c>
      <c r="C27" s="1370"/>
      <c r="D27" s="1370"/>
      <c r="E27" s="1370"/>
      <c r="F27" s="1370"/>
      <c r="G27" s="1370"/>
      <c r="H27" s="1370"/>
      <c r="I27" s="1370">
        <v>570000</v>
      </c>
      <c r="J27" s="1370"/>
      <c r="K27" s="1370"/>
      <c r="L27" s="1370"/>
      <c r="M27" s="1370"/>
      <c r="N27" s="1371">
        <f t="shared" si="0"/>
        <v>570000</v>
      </c>
      <c r="O27" s="267"/>
    </row>
    <row r="28" spans="1:43" s="975" customFormat="1" ht="13.5" thickBot="1" x14ac:dyDescent="0.25">
      <c r="A28" s="1382"/>
      <c r="B28" s="1383" t="s">
        <v>323</v>
      </c>
      <c r="C28" s="1384"/>
      <c r="D28" s="1384"/>
      <c r="E28" s="1384"/>
      <c r="F28" s="1384"/>
      <c r="G28" s="1384"/>
      <c r="H28" s="1384">
        <v>38227</v>
      </c>
      <c r="I28" s="1384">
        <v>540000</v>
      </c>
      <c r="J28" s="1384"/>
      <c r="K28" s="1384"/>
      <c r="L28" s="1384"/>
      <c r="M28" s="1384"/>
      <c r="N28" s="1385">
        <f t="shared" si="0"/>
        <v>578227</v>
      </c>
      <c r="O28" s="974"/>
    </row>
    <row r="29" spans="1:43" s="975" customFormat="1" x14ac:dyDescent="0.2">
      <c r="A29" s="2195" t="s">
        <v>644</v>
      </c>
      <c r="B29" s="969" t="s">
        <v>645</v>
      </c>
      <c r="C29" s="2196"/>
      <c r="D29" s="2196"/>
      <c r="E29" s="2196"/>
      <c r="F29" s="2196"/>
      <c r="G29" s="2196"/>
      <c r="H29" s="2196"/>
      <c r="I29" s="2196"/>
      <c r="J29" s="2196"/>
      <c r="K29" s="2196"/>
      <c r="L29" s="2196"/>
      <c r="M29" s="2196"/>
      <c r="N29" s="2197"/>
      <c r="O29" s="974"/>
    </row>
    <row r="30" spans="1:43" s="975" customFormat="1" x14ac:dyDescent="0.2">
      <c r="A30" s="2198"/>
      <c r="B30" s="1019" t="s">
        <v>324</v>
      </c>
      <c r="C30" s="2199"/>
      <c r="D30" s="2199"/>
      <c r="E30" s="2199"/>
      <c r="F30" s="2199"/>
      <c r="G30" s="2199"/>
      <c r="H30" s="2199"/>
      <c r="I30" s="2199"/>
      <c r="J30" s="2199"/>
      <c r="K30" s="2199"/>
      <c r="L30" s="2199"/>
      <c r="M30" s="2199"/>
      <c r="N30" s="1861"/>
      <c r="O30" s="974"/>
    </row>
    <row r="31" spans="1:43" s="975" customFormat="1" x14ac:dyDescent="0.2">
      <c r="A31" s="2198"/>
      <c r="B31" s="1019" t="s">
        <v>325</v>
      </c>
      <c r="C31" s="2199">
        <v>132826</v>
      </c>
      <c r="D31" s="2199">
        <v>20588</v>
      </c>
      <c r="E31" s="2199"/>
      <c r="F31" s="2199"/>
      <c r="G31" s="2199"/>
      <c r="H31" s="2199"/>
      <c r="I31" s="2199"/>
      <c r="J31" s="2199"/>
      <c r="K31" s="2199"/>
      <c r="L31" s="2199"/>
      <c r="M31" s="2199"/>
      <c r="N31" s="1861">
        <f>SUM(C31:M31)</f>
        <v>153414</v>
      </c>
      <c r="O31" s="974"/>
    </row>
    <row r="32" spans="1:43" s="975" customFormat="1" ht="13.5" thickBot="1" x14ac:dyDescent="0.25">
      <c r="A32" s="1387"/>
      <c r="B32" s="1030" t="s">
        <v>323</v>
      </c>
      <c r="C32" s="1388">
        <v>132826</v>
      </c>
      <c r="D32" s="1388">
        <v>20588</v>
      </c>
      <c r="E32" s="1388"/>
      <c r="F32" s="1388"/>
      <c r="G32" s="1388"/>
      <c r="H32" s="1388"/>
      <c r="I32" s="1388"/>
      <c r="J32" s="1388"/>
      <c r="K32" s="1388"/>
      <c r="L32" s="1388"/>
      <c r="M32" s="1388"/>
      <c r="N32" s="1389">
        <f>SUM(C32:M32)</f>
        <v>153414</v>
      </c>
      <c r="O32" s="974"/>
    </row>
    <row r="33" spans="1:43" s="71" customFormat="1" ht="15" customHeight="1" x14ac:dyDescent="0.2">
      <c r="A33" s="1372" t="s">
        <v>221</v>
      </c>
      <c r="B33" s="293" t="s">
        <v>222</v>
      </c>
      <c r="C33" s="1370"/>
      <c r="D33" s="1370"/>
      <c r="E33" s="1370"/>
      <c r="F33" s="1370"/>
      <c r="G33" s="1370"/>
      <c r="H33" s="1370"/>
      <c r="I33" s="1370"/>
      <c r="J33" s="1370"/>
      <c r="K33" s="1370"/>
      <c r="L33" s="1370"/>
      <c r="M33" s="1370"/>
      <c r="N33" s="856"/>
      <c r="O33" s="267"/>
    </row>
    <row r="34" spans="1:43" s="443" customFormat="1" ht="13.5" thickBot="1" x14ac:dyDescent="0.25">
      <c r="A34" s="1272"/>
      <c r="B34" s="1273" t="s">
        <v>324</v>
      </c>
      <c r="C34" s="846">
        <v>11446000</v>
      </c>
      <c r="D34" s="846">
        <v>2144000</v>
      </c>
      <c r="E34" s="846">
        <v>7546000</v>
      </c>
      <c r="F34" s="846"/>
      <c r="G34" s="846"/>
      <c r="H34" s="846"/>
      <c r="I34" s="846"/>
      <c r="J34" s="846"/>
      <c r="K34" s="846"/>
      <c r="L34" s="846"/>
      <c r="M34" s="846"/>
      <c r="N34" s="1274">
        <f t="shared" si="0"/>
        <v>21136000</v>
      </c>
      <c r="O34" s="267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</row>
    <row r="35" spans="1:43" s="71" customFormat="1" x14ac:dyDescent="0.2">
      <c r="A35" s="1368"/>
      <c r="B35" s="1369" t="s">
        <v>325</v>
      </c>
      <c r="C35" s="1370">
        <v>13204400</v>
      </c>
      <c r="D35" s="1370">
        <v>2430000</v>
      </c>
      <c r="E35" s="1370">
        <f t="shared" ref="E35" si="1">SUM(E34)</f>
        <v>7546000</v>
      </c>
      <c r="F35" s="1370"/>
      <c r="G35" s="1370"/>
      <c r="H35" s="1370">
        <v>118536</v>
      </c>
      <c r="I35" s="1370"/>
      <c r="J35" s="1370"/>
      <c r="K35" s="1370"/>
      <c r="L35" s="1370"/>
      <c r="M35" s="1370"/>
      <c r="N35" s="1371">
        <f t="shared" si="0"/>
        <v>23298936</v>
      </c>
      <c r="O35" s="267"/>
    </row>
    <row r="36" spans="1:43" s="975" customFormat="1" ht="13.5" thickBot="1" x14ac:dyDescent="0.25">
      <c r="A36" s="1382"/>
      <c r="B36" s="1383" t="s">
        <v>323</v>
      </c>
      <c r="C36" s="1384">
        <v>12950772</v>
      </c>
      <c r="D36" s="1384">
        <v>2235451</v>
      </c>
      <c r="E36" s="1384">
        <v>6163263</v>
      </c>
      <c r="F36" s="1384"/>
      <c r="G36" s="1384"/>
      <c r="H36" s="1384">
        <v>1118535</v>
      </c>
      <c r="I36" s="1384"/>
      <c r="J36" s="1384"/>
      <c r="K36" s="1384"/>
      <c r="L36" s="1384"/>
      <c r="M36" s="1384"/>
      <c r="N36" s="1385">
        <f t="shared" si="0"/>
        <v>22468021</v>
      </c>
      <c r="O36" s="974"/>
    </row>
    <row r="37" spans="1:43" s="71" customFormat="1" ht="15" customHeight="1" x14ac:dyDescent="0.2">
      <c r="A37" s="1372" t="s">
        <v>244</v>
      </c>
      <c r="B37" s="293" t="s">
        <v>245</v>
      </c>
      <c r="C37" s="1370"/>
      <c r="D37" s="1370"/>
      <c r="E37" s="1370"/>
      <c r="F37" s="1370"/>
      <c r="G37" s="1370"/>
      <c r="H37" s="1370"/>
      <c r="I37" s="1370"/>
      <c r="J37" s="1370"/>
      <c r="K37" s="1370"/>
      <c r="L37" s="1370"/>
      <c r="M37" s="1370"/>
      <c r="N37" s="1371"/>
      <c r="O37" s="267"/>
    </row>
    <row r="38" spans="1:43" s="443" customFormat="1" ht="13.5" thickBot="1" x14ac:dyDescent="0.25">
      <c r="A38" s="1272"/>
      <c r="B38" s="1273" t="s">
        <v>324</v>
      </c>
      <c r="C38" s="846"/>
      <c r="D38" s="846"/>
      <c r="E38" s="846">
        <v>4572000</v>
      </c>
      <c r="F38" s="846"/>
      <c r="G38" s="846"/>
      <c r="H38" s="846"/>
      <c r="I38" s="846"/>
      <c r="J38" s="846"/>
      <c r="K38" s="846"/>
      <c r="L38" s="846"/>
      <c r="M38" s="846"/>
      <c r="N38" s="1274">
        <f t="shared" si="0"/>
        <v>4572000</v>
      </c>
      <c r="O38" s="267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</row>
    <row r="39" spans="1:43" s="71" customFormat="1" x14ac:dyDescent="0.2">
      <c r="A39" s="1368"/>
      <c r="B39" s="1369" t="s">
        <v>325</v>
      </c>
      <c r="C39" s="1370"/>
      <c r="D39" s="1370"/>
      <c r="E39" s="1370">
        <f>SUM(E38)</f>
        <v>4572000</v>
      </c>
      <c r="F39" s="1370"/>
      <c r="G39" s="1370"/>
      <c r="H39" s="1370"/>
      <c r="I39" s="1370"/>
      <c r="J39" s="1370"/>
      <c r="K39" s="1370"/>
      <c r="L39" s="1370"/>
      <c r="M39" s="1370"/>
      <c r="N39" s="1371">
        <f t="shared" si="0"/>
        <v>4572000</v>
      </c>
      <c r="O39" s="267"/>
    </row>
    <row r="40" spans="1:43" s="975" customFormat="1" ht="13.5" thickBot="1" x14ac:dyDescent="0.25">
      <c r="A40" s="1387"/>
      <c r="B40" s="1030" t="s">
        <v>323</v>
      </c>
      <c r="C40" s="1388"/>
      <c r="D40" s="1388"/>
      <c r="E40" s="1388">
        <v>1874520</v>
      </c>
      <c r="F40" s="1388"/>
      <c r="G40" s="1388"/>
      <c r="H40" s="1388"/>
      <c r="I40" s="1388"/>
      <c r="J40" s="1388"/>
      <c r="K40" s="1388"/>
      <c r="L40" s="1388"/>
      <c r="M40" s="1388"/>
      <c r="N40" s="1389">
        <f t="shared" si="0"/>
        <v>1874520</v>
      </c>
      <c r="O40" s="974"/>
    </row>
    <row r="41" spans="1:43" s="975" customFormat="1" x14ac:dyDescent="0.2">
      <c r="A41" s="2195" t="s">
        <v>215</v>
      </c>
      <c r="B41" s="969" t="s">
        <v>216</v>
      </c>
      <c r="C41" s="2196"/>
      <c r="D41" s="2196"/>
      <c r="E41" s="2196"/>
      <c r="F41" s="2196"/>
      <c r="G41" s="2196"/>
      <c r="H41" s="2196"/>
      <c r="I41" s="2196"/>
      <c r="J41" s="2196"/>
      <c r="K41" s="2196"/>
      <c r="L41" s="2196"/>
      <c r="M41" s="2196"/>
      <c r="N41" s="2197"/>
      <c r="O41" s="974"/>
    </row>
    <row r="42" spans="1:43" s="975" customFormat="1" x14ac:dyDescent="0.2">
      <c r="A42" s="2198"/>
      <c r="B42" s="1019" t="s">
        <v>324</v>
      </c>
      <c r="C42" s="2199"/>
      <c r="D42" s="2199"/>
      <c r="E42" s="2199"/>
      <c r="F42" s="2199"/>
      <c r="G42" s="2199"/>
      <c r="H42" s="2199"/>
      <c r="I42" s="2199"/>
      <c r="J42" s="2199"/>
      <c r="K42" s="2199"/>
      <c r="L42" s="2199"/>
      <c r="M42" s="2199"/>
      <c r="N42" s="2200"/>
      <c r="O42" s="974"/>
    </row>
    <row r="43" spans="1:43" s="975" customFormat="1" x14ac:dyDescent="0.2">
      <c r="A43" s="2198"/>
      <c r="B43" s="1019" t="s">
        <v>325</v>
      </c>
      <c r="C43" s="2199"/>
      <c r="D43" s="2199"/>
      <c r="E43" s="2199">
        <v>2628900</v>
      </c>
      <c r="F43" s="2199"/>
      <c r="G43" s="2199"/>
      <c r="H43" s="2199"/>
      <c r="I43" s="2199"/>
      <c r="J43" s="2199"/>
      <c r="K43" s="2199"/>
      <c r="L43" s="2199"/>
      <c r="M43" s="2199"/>
      <c r="N43" s="2200">
        <f>SUM(E43:M43)</f>
        <v>2628900</v>
      </c>
      <c r="O43" s="974"/>
    </row>
    <row r="44" spans="1:43" s="975" customFormat="1" ht="13.5" thickBot="1" x14ac:dyDescent="0.25">
      <c r="A44" s="1387"/>
      <c r="B44" s="1030" t="s">
        <v>323</v>
      </c>
      <c r="C44" s="1388"/>
      <c r="D44" s="1388"/>
      <c r="E44" s="1388"/>
      <c r="F44" s="1388"/>
      <c r="G44" s="1388"/>
      <c r="H44" s="1388"/>
      <c r="I44" s="1388"/>
      <c r="J44" s="1388"/>
      <c r="K44" s="1388"/>
      <c r="L44" s="1388"/>
      <c r="M44" s="1388"/>
      <c r="N44" s="1389"/>
      <c r="O44" s="974"/>
    </row>
    <row r="45" spans="1:43" s="71" customFormat="1" ht="15" customHeight="1" x14ac:dyDescent="0.2">
      <c r="A45" s="601" t="s">
        <v>223</v>
      </c>
      <c r="B45" s="456" t="s">
        <v>224</v>
      </c>
      <c r="C45" s="854"/>
      <c r="D45" s="854"/>
      <c r="E45" s="854"/>
      <c r="F45" s="854"/>
      <c r="G45" s="854"/>
      <c r="H45" s="854"/>
      <c r="I45" s="855"/>
      <c r="J45" s="855"/>
      <c r="K45" s="855"/>
      <c r="L45" s="855"/>
      <c r="M45" s="855"/>
      <c r="N45" s="1371"/>
      <c r="O45" s="267"/>
    </row>
    <row r="46" spans="1:43" s="443" customFormat="1" ht="15" customHeight="1" thickBot="1" x14ac:dyDescent="0.25">
      <c r="A46" s="1374"/>
      <c r="B46" s="1273" t="s">
        <v>324</v>
      </c>
      <c r="C46" s="849">
        <v>480000</v>
      </c>
      <c r="D46" s="849">
        <v>84000</v>
      </c>
      <c r="E46" s="849">
        <v>1537000</v>
      </c>
      <c r="F46" s="849"/>
      <c r="G46" s="849"/>
      <c r="H46" s="849"/>
      <c r="I46" s="850"/>
      <c r="J46" s="850"/>
      <c r="K46" s="850"/>
      <c r="L46" s="850"/>
      <c r="M46" s="850"/>
      <c r="N46" s="1274">
        <f t="shared" si="0"/>
        <v>2101000</v>
      </c>
      <c r="O46" s="267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</row>
    <row r="47" spans="1:43" s="71" customFormat="1" x14ac:dyDescent="0.2">
      <c r="A47" s="1375"/>
      <c r="B47" s="1369" t="s">
        <v>325</v>
      </c>
      <c r="C47" s="854">
        <f>SUM(C46)</f>
        <v>480000</v>
      </c>
      <c r="D47" s="854">
        <f t="shared" ref="D47:E47" si="2">SUM(D46)</f>
        <v>84000</v>
      </c>
      <c r="E47" s="854">
        <f t="shared" si="2"/>
        <v>1537000</v>
      </c>
      <c r="F47" s="854"/>
      <c r="G47" s="854"/>
      <c r="H47" s="854"/>
      <c r="I47" s="855"/>
      <c r="J47" s="855"/>
      <c r="K47" s="855"/>
      <c r="L47" s="855"/>
      <c r="M47" s="855"/>
      <c r="N47" s="1371">
        <f t="shared" si="0"/>
        <v>2101000</v>
      </c>
      <c r="O47" s="267"/>
    </row>
    <row r="48" spans="1:43" s="975" customFormat="1" ht="13.5" thickBot="1" x14ac:dyDescent="0.25">
      <c r="A48" s="1029"/>
      <c r="B48" s="1030" t="s">
        <v>323</v>
      </c>
      <c r="C48" s="1032">
        <v>480000</v>
      </c>
      <c r="D48" s="1032">
        <v>72000</v>
      </c>
      <c r="E48" s="1032">
        <v>375057</v>
      </c>
      <c r="F48" s="1032"/>
      <c r="G48" s="1032"/>
      <c r="H48" s="1032"/>
      <c r="I48" s="1033"/>
      <c r="J48" s="1033"/>
      <c r="K48" s="1033"/>
      <c r="L48" s="1033"/>
      <c r="M48" s="1033"/>
      <c r="N48" s="1389">
        <f t="shared" si="0"/>
        <v>927057</v>
      </c>
      <c r="O48" s="974"/>
    </row>
    <row r="49" spans="1:43" s="71" customFormat="1" ht="25.5" x14ac:dyDescent="0.2">
      <c r="A49" s="601" t="s">
        <v>225</v>
      </c>
      <c r="B49" s="456" t="s">
        <v>138</v>
      </c>
      <c r="C49" s="854"/>
      <c r="D49" s="854"/>
      <c r="E49" s="854"/>
      <c r="F49" s="854"/>
      <c r="G49" s="854"/>
      <c r="H49" s="854"/>
      <c r="I49" s="855"/>
      <c r="J49" s="855"/>
      <c r="K49" s="855"/>
      <c r="L49" s="855"/>
      <c r="M49" s="855"/>
      <c r="N49" s="1371"/>
      <c r="O49" s="267"/>
    </row>
    <row r="50" spans="1:43" s="443" customFormat="1" ht="15" customHeight="1" thickBot="1" x14ac:dyDescent="0.25">
      <c r="A50" s="1374"/>
      <c r="B50" s="1273" t="s">
        <v>324</v>
      </c>
      <c r="C50" s="849"/>
      <c r="D50" s="849"/>
      <c r="E50" s="849">
        <v>9615000</v>
      </c>
      <c r="F50" s="849"/>
      <c r="G50" s="849"/>
      <c r="H50" s="849"/>
      <c r="I50" s="850"/>
      <c r="J50" s="850"/>
      <c r="K50" s="850"/>
      <c r="L50" s="850"/>
      <c r="M50" s="850"/>
      <c r="N50" s="1274">
        <f t="shared" si="0"/>
        <v>9615000</v>
      </c>
      <c r="O50" s="267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</row>
    <row r="51" spans="1:43" s="71" customFormat="1" x14ac:dyDescent="0.2">
      <c r="A51" s="1375"/>
      <c r="B51" s="1369" t="s">
        <v>325</v>
      </c>
      <c r="C51" s="854"/>
      <c r="D51" s="854"/>
      <c r="E51" s="854">
        <f>SUM(E50)</f>
        <v>9615000</v>
      </c>
      <c r="F51" s="854"/>
      <c r="G51" s="854">
        <f>SUM(G50)</f>
        <v>0</v>
      </c>
      <c r="H51" s="854">
        <v>140840601</v>
      </c>
      <c r="I51" s="855"/>
      <c r="J51" s="855"/>
      <c r="K51" s="855"/>
      <c r="L51" s="855"/>
      <c r="M51" s="855"/>
      <c r="N51" s="1371">
        <f t="shared" si="0"/>
        <v>150455601</v>
      </c>
      <c r="O51" s="267"/>
    </row>
    <row r="52" spans="1:43" s="975" customFormat="1" ht="13.5" thickBot="1" x14ac:dyDescent="0.25">
      <c r="A52" s="1029"/>
      <c r="B52" s="1030" t="s">
        <v>323</v>
      </c>
      <c r="C52" s="1032"/>
      <c r="D52" s="1032"/>
      <c r="E52" s="1032">
        <v>8655715</v>
      </c>
      <c r="F52" s="1032"/>
      <c r="G52" s="1032">
        <v>12528941</v>
      </c>
      <c r="H52" s="1032">
        <v>145688115</v>
      </c>
      <c r="I52" s="1033"/>
      <c r="J52" s="1033"/>
      <c r="K52" s="1033"/>
      <c r="L52" s="1033"/>
      <c r="M52" s="1033"/>
      <c r="N52" s="1389">
        <f t="shared" si="0"/>
        <v>166872771</v>
      </c>
      <c r="O52" s="974"/>
    </row>
    <row r="53" spans="1:43" s="71" customFormat="1" ht="25.5" x14ac:dyDescent="0.2">
      <c r="A53" s="601" t="s">
        <v>226</v>
      </c>
      <c r="B53" s="456" t="s">
        <v>227</v>
      </c>
      <c r="C53" s="854"/>
      <c r="D53" s="854"/>
      <c r="E53" s="854"/>
      <c r="F53" s="854"/>
      <c r="G53" s="854"/>
      <c r="H53" s="854"/>
      <c r="I53" s="855"/>
      <c r="J53" s="855"/>
      <c r="K53" s="855"/>
      <c r="L53" s="855"/>
      <c r="M53" s="855"/>
      <c r="N53" s="1371"/>
      <c r="O53" s="267"/>
    </row>
    <row r="54" spans="1:43" s="443" customFormat="1" ht="13.5" thickBot="1" x14ac:dyDescent="0.25">
      <c r="A54" s="1374"/>
      <c r="B54" s="1273" t="s">
        <v>324</v>
      </c>
      <c r="C54" s="849"/>
      <c r="D54" s="849"/>
      <c r="E54" s="849">
        <v>1188000</v>
      </c>
      <c r="F54" s="849"/>
      <c r="G54" s="849"/>
      <c r="H54" s="849"/>
      <c r="I54" s="850"/>
      <c r="J54" s="850"/>
      <c r="K54" s="850"/>
      <c r="L54" s="850"/>
      <c r="M54" s="850"/>
      <c r="N54" s="1274">
        <f t="shared" si="0"/>
        <v>1188000</v>
      </c>
      <c r="O54" s="267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</row>
    <row r="55" spans="1:43" s="71" customFormat="1" x14ac:dyDescent="0.2">
      <c r="A55" s="1375"/>
      <c r="B55" s="1369" t="s">
        <v>325</v>
      </c>
      <c r="C55" s="854"/>
      <c r="D55" s="854"/>
      <c r="E55" s="854">
        <v>5633000</v>
      </c>
      <c r="F55" s="854"/>
      <c r="G55" s="854"/>
      <c r="H55" s="854"/>
      <c r="I55" s="855"/>
      <c r="J55" s="855"/>
      <c r="K55" s="855"/>
      <c r="L55" s="855"/>
      <c r="M55" s="855"/>
      <c r="N55" s="1371">
        <f t="shared" si="0"/>
        <v>5633000</v>
      </c>
      <c r="O55" s="267"/>
    </row>
    <row r="56" spans="1:43" s="975" customFormat="1" ht="13.5" thickBot="1" x14ac:dyDescent="0.25">
      <c r="A56" s="1029"/>
      <c r="B56" s="1030" t="s">
        <v>323</v>
      </c>
      <c r="C56" s="1032"/>
      <c r="D56" s="1032"/>
      <c r="E56" s="1032">
        <v>4699000</v>
      </c>
      <c r="F56" s="1032"/>
      <c r="G56" s="1032"/>
      <c r="H56" s="1032"/>
      <c r="I56" s="1033"/>
      <c r="J56" s="1033"/>
      <c r="K56" s="1033"/>
      <c r="L56" s="1033"/>
      <c r="M56" s="1033"/>
      <c r="N56" s="1389">
        <f t="shared" si="0"/>
        <v>4699000</v>
      </c>
      <c r="O56" s="974"/>
    </row>
    <row r="57" spans="1:43" s="71" customFormat="1" ht="15" customHeight="1" x14ac:dyDescent="0.2">
      <c r="A57" s="601" t="s">
        <v>246</v>
      </c>
      <c r="B57" s="456" t="s">
        <v>1</v>
      </c>
      <c r="C57" s="1376"/>
      <c r="D57" s="854"/>
      <c r="E57" s="854"/>
      <c r="F57" s="854"/>
      <c r="G57" s="854"/>
      <c r="H57" s="854"/>
      <c r="I57" s="855"/>
      <c r="J57" s="855"/>
      <c r="K57" s="855"/>
      <c r="L57" s="855"/>
      <c r="M57" s="855"/>
      <c r="N57" s="1371"/>
      <c r="O57" s="267"/>
    </row>
    <row r="58" spans="1:43" s="443" customFormat="1" ht="15" customHeight="1" thickBot="1" x14ac:dyDescent="0.25">
      <c r="A58" s="1374"/>
      <c r="B58" s="1273" t="s">
        <v>324</v>
      </c>
      <c r="C58" s="853"/>
      <c r="D58" s="849"/>
      <c r="E58" s="849">
        <v>18384000</v>
      </c>
      <c r="F58" s="849"/>
      <c r="G58" s="849"/>
      <c r="H58" s="849"/>
      <c r="I58" s="850"/>
      <c r="J58" s="850"/>
      <c r="K58" s="850"/>
      <c r="L58" s="850"/>
      <c r="M58" s="850"/>
      <c r="N58" s="1274">
        <f t="shared" si="0"/>
        <v>18384000</v>
      </c>
      <c r="O58" s="267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</row>
    <row r="59" spans="1:43" s="71" customFormat="1" x14ac:dyDescent="0.2">
      <c r="A59" s="1375"/>
      <c r="B59" s="1369" t="s">
        <v>325</v>
      </c>
      <c r="C59" s="1376"/>
      <c r="D59" s="854"/>
      <c r="E59" s="854">
        <f>SUM(E58)</f>
        <v>18384000</v>
      </c>
      <c r="F59" s="854"/>
      <c r="G59" s="854"/>
      <c r="H59" s="854"/>
      <c r="I59" s="855"/>
      <c r="J59" s="855"/>
      <c r="K59" s="855"/>
      <c r="L59" s="855"/>
      <c r="M59" s="855"/>
      <c r="N59" s="1371">
        <f t="shared" si="0"/>
        <v>18384000</v>
      </c>
      <c r="O59" s="267"/>
    </row>
    <row r="60" spans="1:43" s="975" customFormat="1" ht="13.5" thickBot="1" x14ac:dyDescent="0.25">
      <c r="A60" s="1029"/>
      <c r="B60" s="1030" t="s">
        <v>323</v>
      </c>
      <c r="C60" s="1390"/>
      <c r="D60" s="1032"/>
      <c r="E60" s="1032">
        <v>19931630</v>
      </c>
      <c r="F60" s="1032"/>
      <c r="G60" s="1032"/>
      <c r="H60" s="1032"/>
      <c r="I60" s="1033"/>
      <c r="J60" s="1033"/>
      <c r="K60" s="1033"/>
      <c r="L60" s="1033"/>
      <c r="M60" s="1033"/>
      <c r="N60" s="1389">
        <f t="shared" si="0"/>
        <v>19931630</v>
      </c>
      <c r="O60" s="974"/>
    </row>
    <row r="61" spans="1:43" s="71" customFormat="1" ht="15" customHeight="1" x14ac:dyDescent="0.2">
      <c r="A61" s="601" t="s">
        <v>247</v>
      </c>
      <c r="B61" s="456" t="s">
        <v>139</v>
      </c>
      <c r="C61" s="854"/>
      <c r="D61" s="854"/>
      <c r="E61" s="854"/>
      <c r="F61" s="854"/>
      <c r="G61" s="854"/>
      <c r="H61" s="854"/>
      <c r="I61" s="855"/>
      <c r="J61" s="855"/>
      <c r="K61" s="855"/>
      <c r="L61" s="855"/>
      <c r="M61" s="855"/>
      <c r="N61" s="1371"/>
      <c r="O61" s="267"/>
    </row>
    <row r="62" spans="1:43" s="443" customFormat="1" ht="15" customHeight="1" thickBot="1" x14ac:dyDescent="0.25">
      <c r="A62" s="1374"/>
      <c r="B62" s="1273" t="s">
        <v>324</v>
      </c>
      <c r="C62" s="849"/>
      <c r="D62" s="849"/>
      <c r="E62" s="849">
        <v>4598000</v>
      </c>
      <c r="F62" s="849"/>
      <c r="G62" s="849"/>
      <c r="H62" s="849"/>
      <c r="I62" s="850"/>
      <c r="J62" s="850"/>
      <c r="K62" s="850"/>
      <c r="L62" s="850"/>
      <c r="M62" s="850"/>
      <c r="N62" s="1274">
        <f t="shared" si="0"/>
        <v>4598000</v>
      </c>
      <c r="O62" s="267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</row>
    <row r="63" spans="1:43" s="71" customFormat="1" x14ac:dyDescent="0.2">
      <c r="A63" s="1375"/>
      <c r="B63" s="1369" t="s">
        <v>325</v>
      </c>
      <c r="C63" s="854"/>
      <c r="D63" s="854"/>
      <c r="E63" s="854">
        <f>SUM(E62)</f>
        <v>4598000</v>
      </c>
      <c r="F63" s="854"/>
      <c r="G63" s="854"/>
      <c r="H63" s="854"/>
      <c r="I63" s="855"/>
      <c r="J63" s="855"/>
      <c r="K63" s="855"/>
      <c r="L63" s="855"/>
      <c r="M63" s="855"/>
      <c r="N63" s="1371">
        <f t="shared" si="0"/>
        <v>4598000</v>
      </c>
      <c r="O63" s="267"/>
    </row>
    <row r="64" spans="1:43" s="975" customFormat="1" ht="13.5" thickBot="1" x14ac:dyDescent="0.25">
      <c r="A64" s="1029"/>
      <c r="B64" s="1030" t="s">
        <v>323</v>
      </c>
      <c r="C64" s="1032"/>
      <c r="D64" s="1032"/>
      <c r="E64" s="1032">
        <v>1196375</v>
      </c>
      <c r="F64" s="1032"/>
      <c r="G64" s="1032"/>
      <c r="H64" s="1032"/>
      <c r="I64" s="1033"/>
      <c r="J64" s="1033"/>
      <c r="K64" s="1033"/>
      <c r="L64" s="1033"/>
      <c r="M64" s="1033"/>
      <c r="N64" s="1389">
        <f t="shared" si="0"/>
        <v>1196375</v>
      </c>
      <c r="O64" s="974"/>
    </row>
    <row r="65" spans="1:43" s="71" customFormat="1" ht="15" customHeight="1" x14ac:dyDescent="0.2">
      <c r="A65" s="601" t="s">
        <v>228</v>
      </c>
      <c r="B65" s="456" t="s">
        <v>229</v>
      </c>
      <c r="C65" s="854"/>
      <c r="D65" s="854"/>
      <c r="E65" s="854"/>
      <c r="F65" s="854"/>
      <c r="G65" s="854"/>
      <c r="H65" s="854"/>
      <c r="I65" s="855"/>
      <c r="J65" s="855"/>
      <c r="K65" s="855"/>
      <c r="L65" s="855"/>
      <c r="M65" s="855"/>
      <c r="N65" s="1371"/>
      <c r="O65" s="267"/>
    </row>
    <row r="66" spans="1:43" s="443" customFormat="1" ht="15" customHeight="1" thickBot="1" x14ac:dyDescent="0.25">
      <c r="A66" s="1374"/>
      <c r="B66" s="1273" t="s">
        <v>324</v>
      </c>
      <c r="C66" s="849"/>
      <c r="D66" s="849"/>
      <c r="E66" s="849">
        <v>1702000</v>
      </c>
      <c r="F66" s="849"/>
      <c r="G66" s="849"/>
      <c r="H66" s="849"/>
      <c r="I66" s="850"/>
      <c r="J66" s="850"/>
      <c r="K66" s="850"/>
      <c r="L66" s="850"/>
      <c r="M66" s="850"/>
      <c r="N66" s="1274">
        <f t="shared" si="0"/>
        <v>1702000</v>
      </c>
      <c r="O66" s="267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</row>
    <row r="67" spans="1:43" s="71" customFormat="1" x14ac:dyDescent="0.2">
      <c r="A67" s="1375"/>
      <c r="B67" s="1369" t="s">
        <v>325</v>
      </c>
      <c r="C67" s="854"/>
      <c r="D67" s="854"/>
      <c r="E67" s="854">
        <v>2302000</v>
      </c>
      <c r="F67" s="854"/>
      <c r="G67" s="854"/>
      <c r="H67" s="854">
        <v>443611</v>
      </c>
      <c r="I67" s="855"/>
      <c r="J67" s="855"/>
      <c r="K67" s="855"/>
      <c r="L67" s="855"/>
      <c r="M67" s="855"/>
      <c r="N67" s="1371">
        <f t="shared" si="0"/>
        <v>2745611</v>
      </c>
      <c r="O67" s="267"/>
    </row>
    <row r="68" spans="1:43" s="975" customFormat="1" ht="13.5" thickBot="1" x14ac:dyDescent="0.25">
      <c r="A68" s="1029"/>
      <c r="B68" s="1030" t="s">
        <v>323</v>
      </c>
      <c r="C68" s="1032"/>
      <c r="D68" s="1032"/>
      <c r="E68" s="1032">
        <v>1287838</v>
      </c>
      <c r="F68" s="1032"/>
      <c r="G68" s="1032"/>
      <c r="H68" s="1032"/>
      <c r="I68" s="1033"/>
      <c r="J68" s="1033"/>
      <c r="K68" s="1033"/>
      <c r="L68" s="1033"/>
      <c r="M68" s="1033"/>
      <c r="N68" s="1389">
        <f t="shared" si="0"/>
        <v>1287838</v>
      </c>
      <c r="O68" s="974"/>
    </row>
    <row r="69" spans="1:43" s="71" customFormat="1" ht="15" customHeight="1" x14ac:dyDescent="0.2">
      <c r="A69" s="601" t="s">
        <v>230</v>
      </c>
      <c r="B69" s="456" t="s">
        <v>86</v>
      </c>
      <c r="C69" s="854"/>
      <c r="D69" s="854"/>
      <c r="E69" s="854"/>
      <c r="F69" s="854"/>
      <c r="G69" s="854"/>
      <c r="H69" s="854"/>
      <c r="I69" s="855"/>
      <c r="J69" s="855"/>
      <c r="K69" s="855"/>
      <c r="L69" s="855"/>
      <c r="M69" s="855"/>
      <c r="N69" s="1371"/>
      <c r="O69" s="267"/>
    </row>
    <row r="70" spans="1:43" s="443" customFormat="1" ht="15" customHeight="1" thickBot="1" x14ac:dyDescent="0.25">
      <c r="A70" s="1374"/>
      <c r="B70" s="1273" t="s">
        <v>324</v>
      </c>
      <c r="C70" s="849"/>
      <c r="D70" s="849"/>
      <c r="E70" s="849">
        <v>23838000</v>
      </c>
      <c r="F70" s="849"/>
      <c r="G70" s="849"/>
      <c r="H70" s="849">
        <f>'6.a.sz. melléklet'!H26</f>
        <v>400000</v>
      </c>
      <c r="I70" s="850"/>
      <c r="J70" s="850"/>
      <c r="K70" s="850"/>
      <c r="L70" s="850"/>
      <c r="M70" s="850"/>
      <c r="N70" s="1274">
        <f t="shared" si="0"/>
        <v>24238000</v>
      </c>
      <c r="O70" s="267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</row>
    <row r="71" spans="1:43" s="71" customFormat="1" x14ac:dyDescent="0.2">
      <c r="A71" s="1375"/>
      <c r="B71" s="1369" t="s">
        <v>325</v>
      </c>
      <c r="C71" s="854"/>
      <c r="D71" s="854"/>
      <c r="E71" s="854">
        <v>30450741</v>
      </c>
      <c r="F71" s="854"/>
      <c r="G71" s="854"/>
      <c r="H71" s="854">
        <v>400000</v>
      </c>
      <c r="I71" s="855"/>
      <c r="J71" s="855"/>
      <c r="K71" s="855"/>
      <c r="L71" s="855"/>
      <c r="M71" s="855"/>
      <c r="N71" s="1371">
        <f t="shared" si="0"/>
        <v>30850741</v>
      </c>
      <c r="O71" s="267"/>
    </row>
    <row r="72" spans="1:43" s="975" customFormat="1" ht="13.5" thickBot="1" x14ac:dyDescent="0.25">
      <c r="A72" s="970"/>
      <c r="B72" s="1383" t="s">
        <v>323</v>
      </c>
      <c r="C72" s="976"/>
      <c r="D72" s="976"/>
      <c r="E72" s="976">
        <v>28596674</v>
      </c>
      <c r="F72" s="976"/>
      <c r="G72" s="976"/>
      <c r="H72" s="976"/>
      <c r="I72" s="977"/>
      <c r="J72" s="977"/>
      <c r="K72" s="977"/>
      <c r="L72" s="977"/>
      <c r="M72" s="977"/>
      <c r="N72" s="1385">
        <f t="shared" si="0"/>
        <v>28596674</v>
      </c>
      <c r="O72" s="974"/>
    </row>
    <row r="73" spans="1:43" s="71" customFormat="1" ht="25.5" x14ac:dyDescent="0.2">
      <c r="A73" s="601" t="s">
        <v>231</v>
      </c>
      <c r="B73" s="456" t="s">
        <v>88</v>
      </c>
      <c r="C73" s="854"/>
      <c r="D73" s="854"/>
      <c r="E73" s="854"/>
      <c r="F73" s="854"/>
      <c r="G73" s="854"/>
      <c r="H73" s="854"/>
      <c r="I73" s="855"/>
      <c r="J73" s="855"/>
      <c r="K73" s="855"/>
      <c r="L73" s="855"/>
      <c r="M73" s="855"/>
      <c r="N73" s="1371"/>
      <c r="O73" s="267"/>
    </row>
    <row r="74" spans="1:43" s="443" customFormat="1" ht="15" customHeight="1" thickBot="1" x14ac:dyDescent="0.25">
      <c r="A74" s="1374"/>
      <c r="B74" s="1273" t="s">
        <v>324</v>
      </c>
      <c r="C74" s="849">
        <v>9126000</v>
      </c>
      <c r="D74" s="849">
        <v>1683000</v>
      </c>
      <c r="E74" s="849">
        <v>1998000</v>
      </c>
      <c r="F74" s="849"/>
      <c r="G74" s="849"/>
      <c r="H74" s="849">
        <f>'6.a.sz. melléklet'!H16</f>
        <v>300000</v>
      </c>
      <c r="I74" s="850"/>
      <c r="J74" s="850"/>
      <c r="K74" s="850"/>
      <c r="L74" s="850"/>
      <c r="M74" s="850"/>
      <c r="N74" s="1274">
        <f t="shared" si="0"/>
        <v>13107000</v>
      </c>
      <c r="O74" s="267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</row>
    <row r="75" spans="1:43" s="71" customFormat="1" x14ac:dyDescent="0.2">
      <c r="A75" s="1375"/>
      <c r="B75" s="1369" t="s">
        <v>325</v>
      </c>
      <c r="C75" s="854">
        <v>9626000</v>
      </c>
      <c r="D75" s="854">
        <v>1759500</v>
      </c>
      <c r="E75" s="854">
        <v>1998000</v>
      </c>
      <c r="F75" s="854"/>
      <c r="G75" s="854"/>
      <c r="H75" s="854">
        <f>SUM(H74)</f>
        <v>300000</v>
      </c>
      <c r="I75" s="855"/>
      <c r="J75" s="855"/>
      <c r="K75" s="855"/>
      <c r="L75" s="855"/>
      <c r="M75" s="855"/>
      <c r="N75" s="1371">
        <f t="shared" si="0"/>
        <v>13683500</v>
      </c>
      <c r="O75" s="267"/>
    </row>
    <row r="76" spans="1:43" s="975" customFormat="1" ht="13.5" thickBot="1" x14ac:dyDescent="0.25">
      <c r="A76" s="1029"/>
      <c r="B76" s="1030" t="s">
        <v>323</v>
      </c>
      <c r="C76" s="1032">
        <v>10569744</v>
      </c>
      <c r="D76" s="1032">
        <v>1613705</v>
      </c>
      <c r="E76" s="1032">
        <v>1388736</v>
      </c>
      <c r="F76" s="1032"/>
      <c r="G76" s="1032"/>
      <c r="H76" s="1032"/>
      <c r="I76" s="1033"/>
      <c r="J76" s="1033"/>
      <c r="K76" s="1033"/>
      <c r="L76" s="1033"/>
      <c r="M76" s="1033"/>
      <c r="N76" s="1389">
        <f t="shared" si="0"/>
        <v>13572185</v>
      </c>
      <c r="O76" s="974"/>
    </row>
    <row r="77" spans="1:43" s="71" customFormat="1" ht="15" customHeight="1" x14ac:dyDescent="0.2">
      <c r="A77" s="601" t="s">
        <v>232</v>
      </c>
      <c r="B77" s="456" t="s">
        <v>87</v>
      </c>
      <c r="C77" s="854"/>
      <c r="D77" s="854"/>
      <c r="E77" s="854"/>
      <c r="F77" s="854"/>
      <c r="G77" s="854"/>
      <c r="H77" s="854"/>
      <c r="I77" s="855"/>
      <c r="J77" s="855"/>
      <c r="K77" s="855"/>
      <c r="L77" s="855"/>
      <c r="M77" s="855"/>
      <c r="N77" s="1371"/>
      <c r="O77" s="267"/>
    </row>
    <row r="78" spans="1:43" s="443" customFormat="1" ht="15" customHeight="1" thickBot="1" x14ac:dyDescent="0.25">
      <c r="A78" s="1374"/>
      <c r="B78" s="1273" t="s">
        <v>324</v>
      </c>
      <c r="C78" s="849">
        <v>447000</v>
      </c>
      <c r="D78" s="849">
        <v>78000</v>
      </c>
      <c r="E78" s="849"/>
      <c r="F78" s="849"/>
      <c r="G78" s="849"/>
      <c r="H78" s="849"/>
      <c r="I78" s="850"/>
      <c r="J78" s="850"/>
      <c r="K78" s="850"/>
      <c r="L78" s="850"/>
      <c r="M78" s="850"/>
      <c r="N78" s="1274">
        <f t="shared" ref="N78:N132" si="3">SUM(C78:M78)</f>
        <v>525000</v>
      </c>
      <c r="O78" s="267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</row>
    <row r="79" spans="1:43" s="71" customFormat="1" x14ac:dyDescent="0.2">
      <c r="A79" s="1375"/>
      <c r="B79" s="1369" t="s">
        <v>325</v>
      </c>
      <c r="C79" s="854">
        <f>SUM(C78)</f>
        <v>447000</v>
      </c>
      <c r="D79" s="854">
        <f>SUM(D78)</f>
        <v>78000</v>
      </c>
      <c r="E79" s="854"/>
      <c r="F79" s="854"/>
      <c r="G79" s="854"/>
      <c r="H79" s="854"/>
      <c r="I79" s="855"/>
      <c r="J79" s="855"/>
      <c r="K79" s="855"/>
      <c r="L79" s="855"/>
      <c r="M79" s="855"/>
      <c r="N79" s="1371">
        <f t="shared" si="3"/>
        <v>525000</v>
      </c>
      <c r="O79" s="267"/>
    </row>
    <row r="80" spans="1:43" s="975" customFormat="1" ht="13.5" thickBot="1" x14ac:dyDescent="0.25">
      <c r="A80" s="1029"/>
      <c r="B80" s="1030" t="s">
        <v>323</v>
      </c>
      <c r="C80" s="1032">
        <v>302346</v>
      </c>
      <c r="D80" s="1032">
        <v>228074</v>
      </c>
      <c r="E80" s="1032"/>
      <c r="F80" s="1032"/>
      <c r="G80" s="1032"/>
      <c r="H80" s="1032"/>
      <c r="I80" s="1033"/>
      <c r="J80" s="1033"/>
      <c r="K80" s="1033"/>
      <c r="L80" s="1033"/>
      <c r="M80" s="1033"/>
      <c r="N80" s="1389">
        <f t="shared" si="3"/>
        <v>530420</v>
      </c>
      <c r="O80" s="974"/>
    </row>
    <row r="81" spans="1:43" s="71" customFormat="1" ht="38.25" x14ac:dyDescent="0.2">
      <c r="A81" s="601" t="s">
        <v>233</v>
      </c>
      <c r="B81" s="456" t="s">
        <v>331</v>
      </c>
      <c r="C81" s="854"/>
      <c r="D81" s="854"/>
      <c r="E81" s="854"/>
      <c r="F81" s="854"/>
      <c r="G81" s="854"/>
      <c r="H81" s="854"/>
      <c r="I81" s="855"/>
      <c r="J81" s="855"/>
      <c r="K81" s="855"/>
      <c r="L81" s="855"/>
      <c r="M81" s="855"/>
      <c r="N81" s="1371"/>
      <c r="O81" s="267"/>
    </row>
    <row r="82" spans="1:43" s="443" customFormat="1" ht="15" customHeight="1" thickBot="1" x14ac:dyDescent="0.25">
      <c r="A82" s="1374"/>
      <c r="B82" s="1273" t="s">
        <v>324</v>
      </c>
      <c r="C82" s="849">
        <v>480000</v>
      </c>
      <c r="D82" s="849">
        <v>95000</v>
      </c>
      <c r="E82" s="849">
        <v>942000</v>
      </c>
      <c r="F82" s="849"/>
      <c r="G82" s="849"/>
      <c r="H82" s="849"/>
      <c r="I82" s="850">
        <f>SUM('6.b.sz.melléklet'!B9)</f>
        <v>840000</v>
      </c>
      <c r="J82" s="850"/>
      <c r="K82" s="850"/>
      <c r="L82" s="850"/>
      <c r="M82" s="850"/>
      <c r="N82" s="1274">
        <f t="shared" si="3"/>
        <v>2357000</v>
      </c>
      <c r="O82" s="267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</row>
    <row r="83" spans="1:43" s="71" customFormat="1" x14ac:dyDescent="0.2">
      <c r="A83" s="1375"/>
      <c r="B83" s="1369" t="s">
        <v>325</v>
      </c>
      <c r="C83" s="854">
        <f>SUM(C82)</f>
        <v>480000</v>
      </c>
      <c r="D83" s="854">
        <f t="shared" ref="D83:E83" si="4">SUM(D82)</f>
        <v>95000</v>
      </c>
      <c r="E83" s="854">
        <f t="shared" si="4"/>
        <v>942000</v>
      </c>
      <c r="F83" s="854"/>
      <c r="G83" s="854"/>
      <c r="H83" s="854"/>
      <c r="I83" s="855">
        <v>840000</v>
      </c>
      <c r="J83" s="855"/>
      <c r="K83" s="855"/>
      <c r="L83" s="855"/>
      <c r="M83" s="855"/>
      <c r="N83" s="1371">
        <f t="shared" si="3"/>
        <v>2357000</v>
      </c>
      <c r="O83" s="267"/>
    </row>
    <row r="84" spans="1:43" s="975" customFormat="1" ht="13.5" thickBot="1" x14ac:dyDescent="0.25">
      <c r="A84" s="1029"/>
      <c r="B84" s="1030" t="s">
        <v>323</v>
      </c>
      <c r="C84" s="1032">
        <v>440000</v>
      </c>
      <c r="D84" s="1032">
        <v>65700</v>
      </c>
      <c r="E84" s="1032">
        <v>571262</v>
      </c>
      <c r="F84" s="1032"/>
      <c r="G84" s="1032"/>
      <c r="H84" s="1032"/>
      <c r="I84" s="1033">
        <v>630000</v>
      </c>
      <c r="J84" s="1033"/>
      <c r="K84" s="1033"/>
      <c r="L84" s="1033"/>
      <c r="M84" s="1033"/>
      <c r="N84" s="1389">
        <f t="shared" si="3"/>
        <v>1706962</v>
      </c>
      <c r="O84" s="974"/>
    </row>
    <row r="85" spans="1:43" s="975" customFormat="1" x14ac:dyDescent="0.2">
      <c r="A85" s="968" t="s">
        <v>619</v>
      </c>
      <c r="B85" s="969" t="s">
        <v>613</v>
      </c>
      <c r="C85" s="971"/>
      <c r="D85" s="971"/>
      <c r="E85" s="971"/>
      <c r="F85" s="971"/>
      <c r="G85" s="971"/>
      <c r="H85" s="971"/>
      <c r="I85" s="972"/>
      <c r="J85" s="972"/>
      <c r="K85" s="972"/>
      <c r="L85" s="972"/>
      <c r="M85" s="972"/>
      <c r="N85" s="973"/>
      <c r="O85" s="974"/>
    </row>
    <row r="86" spans="1:43" s="975" customFormat="1" x14ac:dyDescent="0.2">
      <c r="A86" s="1021"/>
      <c r="B86" s="1019" t="s">
        <v>324</v>
      </c>
      <c r="C86" s="1022"/>
      <c r="D86" s="1022"/>
      <c r="E86" s="1022"/>
      <c r="F86" s="1022"/>
      <c r="G86" s="1022"/>
      <c r="H86" s="1022"/>
      <c r="I86" s="1023"/>
      <c r="J86" s="1023"/>
      <c r="K86" s="1023"/>
      <c r="L86" s="1023"/>
      <c r="M86" s="1023"/>
      <c r="N86" s="1861"/>
      <c r="O86" s="974"/>
    </row>
    <row r="87" spans="1:43" s="975" customFormat="1" x14ac:dyDescent="0.2">
      <c r="A87" s="1021"/>
      <c r="B87" s="1019" t="s">
        <v>325</v>
      </c>
      <c r="C87" s="1022"/>
      <c r="D87" s="1022"/>
      <c r="E87" s="1022">
        <v>3841000</v>
      </c>
      <c r="F87" s="1022"/>
      <c r="G87" s="1022"/>
      <c r="H87" s="1022"/>
      <c r="I87" s="1023"/>
      <c r="J87" s="1023"/>
      <c r="K87" s="1023"/>
      <c r="L87" s="1023"/>
      <c r="M87" s="1023"/>
      <c r="N87" s="1861">
        <f>SUM(E87:M87)</f>
        <v>3841000</v>
      </c>
      <c r="O87" s="974"/>
    </row>
    <row r="88" spans="1:43" s="975" customFormat="1" ht="13.5" thickBot="1" x14ac:dyDescent="0.25">
      <c r="A88" s="1029"/>
      <c r="B88" s="1030" t="s">
        <v>323</v>
      </c>
      <c r="C88" s="1032"/>
      <c r="D88" s="1032"/>
      <c r="E88" s="1032">
        <v>4839224</v>
      </c>
      <c r="F88" s="1032"/>
      <c r="G88" s="1032"/>
      <c r="H88" s="1032"/>
      <c r="I88" s="1033"/>
      <c r="J88" s="1033"/>
      <c r="K88" s="1033"/>
      <c r="L88" s="1033"/>
      <c r="M88" s="1033"/>
      <c r="N88" s="1389">
        <f>SUM(E88:M88)</f>
        <v>4839224</v>
      </c>
      <c r="O88" s="974"/>
    </row>
    <row r="89" spans="1:43" s="71" customFormat="1" ht="25.5" x14ac:dyDescent="0.2">
      <c r="A89" s="601" t="s">
        <v>416</v>
      </c>
      <c r="B89" s="456" t="s">
        <v>262</v>
      </c>
      <c r="C89" s="854"/>
      <c r="D89" s="854"/>
      <c r="E89" s="854"/>
      <c r="F89" s="854"/>
      <c r="G89" s="854"/>
      <c r="H89" s="854"/>
      <c r="I89" s="855"/>
      <c r="J89" s="855"/>
      <c r="K89" s="855"/>
      <c r="L89" s="855"/>
      <c r="M89" s="855"/>
      <c r="N89" s="1371"/>
      <c r="O89" s="267"/>
    </row>
    <row r="90" spans="1:43" s="443" customFormat="1" ht="15" customHeight="1" thickBot="1" x14ac:dyDescent="0.25">
      <c r="A90" s="1374"/>
      <c r="B90" s="1273" t="s">
        <v>324</v>
      </c>
      <c r="C90" s="849"/>
      <c r="D90" s="849"/>
      <c r="E90" s="849"/>
      <c r="F90" s="849"/>
      <c r="G90" s="849"/>
      <c r="H90" s="849"/>
      <c r="I90" s="850">
        <f>SUM('6.b.sz.melléklet'!B14+'6.b.sz.melléklet'!B20)+'6.b.sz.melléklet'!B34</f>
        <v>1620000</v>
      </c>
      <c r="J90" s="850"/>
      <c r="K90" s="850"/>
      <c r="L90" s="850"/>
      <c r="M90" s="850"/>
      <c r="N90" s="1274">
        <f t="shared" si="3"/>
        <v>1620000</v>
      </c>
      <c r="O90" s="267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</row>
    <row r="91" spans="1:43" s="71" customFormat="1" x14ac:dyDescent="0.2">
      <c r="A91" s="1375"/>
      <c r="B91" s="1369" t="s">
        <v>325</v>
      </c>
      <c r="C91" s="854"/>
      <c r="D91" s="854"/>
      <c r="E91" s="854"/>
      <c r="F91" s="854"/>
      <c r="G91" s="854"/>
      <c r="H91" s="854"/>
      <c r="I91" s="855">
        <f>SUM(I90)</f>
        <v>1620000</v>
      </c>
      <c r="J91" s="855"/>
      <c r="K91" s="855"/>
      <c r="L91" s="855"/>
      <c r="M91" s="855"/>
      <c r="N91" s="1371">
        <f t="shared" si="3"/>
        <v>1620000</v>
      </c>
      <c r="O91" s="267"/>
    </row>
    <row r="92" spans="1:43" s="975" customFormat="1" ht="13.5" thickBot="1" x14ac:dyDescent="0.25">
      <c r="A92" s="1029"/>
      <c r="B92" s="1030" t="s">
        <v>323</v>
      </c>
      <c r="C92" s="1032"/>
      <c r="D92" s="1032"/>
      <c r="E92" s="1032"/>
      <c r="F92" s="1032"/>
      <c r="G92" s="1032"/>
      <c r="H92" s="1032"/>
      <c r="I92" s="1033">
        <v>659000</v>
      </c>
      <c r="J92" s="1033"/>
      <c r="K92" s="1033"/>
      <c r="L92" s="1033"/>
      <c r="M92" s="1033"/>
      <c r="N92" s="1389">
        <f t="shared" si="3"/>
        <v>659000</v>
      </c>
      <c r="O92" s="974"/>
    </row>
    <row r="93" spans="1:43" s="71" customFormat="1" ht="15" customHeight="1" x14ac:dyDescent="0.2">
      <c r="A93" s="601" t="s">
        <v>235</v>
      </c>
      <c r="B93" s="456" t="s">
        <v>236</v>
      </c>
      <c r="C93" s="854"/>
      <c r="D93" s="854"/>
      <c r="E93" s="854"/>
      <c r="F93" s="854"/>
      <c r="G93" s="854"/>
      <c r="H93" s="854"/>
      <c r="I93" s="855"/>
      <c r="J93" s="855"/>
      <c r="K93" s="855"/>
      <c r="L93" s="855"/>
      <c r="M93" s="855"/>
      <c r="N93" s="1371"/>
      <c r="O93" s="267"/>
    </row>
    <row r="94" spans="1:43" s="443" customFormat="1" ht="15" customHeight="1" thickBot="1" x14ac:dyDescent="0.25">
      <c r="A94" s="1374"/>
      <c r="B94" s="1273" t="s">
        <v>324</v>
      </c>
      <c r="C94" s="849"/>
      <c r="D94" s="849"/>
      <c r="E94" s="849">
        <v>4900000</v>
      </c>
      <c r="F94" s="849"/>
      <c r="G94" s="849"/>
      <c r="H94" s="849"/>
      <c r="I94" s="850"/>
      <c r="J94" s="850"/>
      <c r="K94" s="850"/>
      <c r="L94" s="850"/>
      <c r="M94" s="850"/>
      <c r="N94" s="1274">
        <f t="shared" si="3"/>
        <v>4900000</v>
      </c>
      <c r="O94" s="267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</row>
    <row r="95" spans="1:43" s="71" customFormat="1" x14ac:dyDescent="0.2">
      <c r="A95" s="1375"/>
      <c r="B95" s="1369" t="s">
        <v>325</v>
      </c>
      <c r="C95" s="854"/>
      <c r="D95" s="854"/>
      <c r="E95" s="854">
        <f>SUM(E94)</f>
        <v>4900000</v>
      </c>
      <c r="F95" s="854"/>
      <c r="G95" s="854"/>
      <c r="H95" s="854"/>
      <c r="I95" s="855"/>
      <c r="J95" s="855"/>
      <c r="K95" s="855"/>
      <c r="L95" s="855"/>
      <c r="M95" s="855"/>
      <c r="N95" s="1371">
        <f t="shared" si="3"/>
        <v>4900000</v>
      </c>
      <c r="O95" s="267"/>
    </row>
    <row r="96" spans="1:43" s="975" customFormat="1" ht="13.5" thickBot="1" x14ac:dyDescent="0.25">
      <c r="A96" s="1029"/>
      <c r="B96" s="1030" t="s">
        <v>323</v>
      </c>
      <c r="C96" s="1032"/>
      <c r="D96" s="1032"/>
      <c r="E96" s="1032">
        <v>3970106</v>
      </c>
      <c r="F96" s="1032"/>
      <c r="G96" s="1032"/>
      <c r="H96" s="1032"/>
      <c r="I96" s="1033"/>
      <c r="J96" s="1033"/>
      <c r="K96" s="1033"/>
      <c r="L96" s="1033"/>
      <c r="M96" s="1033"/>
      <c r="N96" s="1389">
        <f t="shared" si="3"/>
        <v>3970106</v>
      </c>
      <c r="O96" s="974"/>
    </row>
    <row r="97" spans="1:43" s="71" customFormat="1" ht="25.5" x14ac:dyDescent="0.2">
      <c r="A97" s="601" t="s">
        <v>249</v>
      </c>
      <c r="B97" s="456" t="s">
        <v>111</v>
      </c>
      <c r="C97" s="854"/>
      <c r="D97" s="854"/>
      <c r="E97" s="854"/>
      <c r="F97" s="854"/>
      <c r="G97" s="854"/>
      <c r="H97" s="854"/>
      <c r="I97" s="855"/>
      <c r="J97" s="855"/>
      <c r="K97" s="855"/>
      <c r="L97" s="855"/>
      <c r="M97" s="855"/>
      <c r="N97" s="1371"/>
      <c r="O97" s="267"/>
    </row>
    <row r="98" spans="1:43" s="443" customFormat="1" ht="15" customHeight="1" thickBot="1" x14ac:dyDescent="0.25">
      <c r="A98" s="1374"/>
      <c r="B98" s="1273" t="s">
        <v>324</v>
      </c>
      <c r="C98" s="849"/>
      <c r="D98" s="849"/>
      <c r="E98" s="849"/>
      <c r="F98" s="849"/>
      <c r="G98" s="849"/>
      <c r="H98" s="849"/>
      <c r="I98" s="850">
        <f>SUM('6.b.sz.melléklet'!B10+'6.b.sz.melléklet'!B11+'6.b.sz.melléklet'!B13+'6.b.sz.melléklet'!B17+'6.b.sz.melléklet'!B25+'6.b.sz.melléklet'!B28+'6.b.sz.melléklet'!B30+'6.b.sz.melléklet'!B32+'6.b.sz.melléklet'!B16+'6.b.sz.melléklet'!B21+'6.b.sz.melléklet'!B24+'6.b.sz.melléklet'!B29)+'6.b.sz.melléklet'!B12+'6.b.sz.melléklet'!B38+'6.b.sz.melléklet'!B33</f>
        <v>66632000</v>
      </c>
      <c r="J98" s="850"/>
      <c r="K98" s="850"/>
      <c r="L98" s="850"/>
      <c r="M98" s="850"/>
      <c r="N98" s="1274">
        <f t="shared" si="3"/>
        <v>66632000</v>
      </c>
      <c r="O98" s="267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</row>
    <row r="99" spans="1:43" s="71" customFormat="1" x14ac:dyDescent="0.2">
      <c r="A99" s="1375"/>
      <c r="B99" s="1369" t="s">
        <v>325</v>
      </c>
      <c r="C99" s="854"/>
      <c r="D99" s="854"/>
      <c r="E99" s="854"/>
      <c r="F99" s="854"/>
      <c r="G99" s="854"/>
      <c r="H99" s="854"/>
      <c r="I99" s="855">
        <v>67132000</v>
      </c>
      <c r="J99" s="855"/>
      <c r="K99" s="855"/>
      <c r="L99" s="855"/>
      <c r="M99" s="855"/>
      <c r="N99" s="1371">
        <f t="shared" si="3"/>
        <v>67132000</v>
      </c>
      <c r="O99" s="267"/>
    </row>
    <row r="100" spans="1:43" s="975" customFormat="1" ht="13.5" thickBot="1" x14ac:dyDescent="0.25">
      <c r="A100" s="1029"/>
      <c r="B100" s="1030" t="s">
        <v>323</v>
      </c>
      <c r="C100" s="1032"/>
      <c r="D100" s="1032"/>
      <c r="E100" s="1032"/>
      <c r="F100" s="1032"/>
      <c r="G100" s="1032"/>
      <c r="H100" s="1032"/>
      <c r="I100" s="1033">
        <v>63680887</v>
      </c>
      <c r="J100" s="1033"/>
      <c r="K100" s="1033"/>
      <c r="L100" s="1033"/>
      <c r="M100" s="1033"/>
      <c r="N100" s="1389">
        <f t="shared" si="3"/>
        <v>63680887</v>
      </c>
      <c r="O100" s="974"/>
    </row>
    <row r="101" spans="1:43" s="71" customFormat="1" ht="25.5" x14ac:dyDescent="0.2">
      <c r="A101" s="601" t="s">
        <v>250</v>
      </c>
      <c r="B101" s="456" t="s">
        <v>251</v>
      </c>
      <c r="C101" s="854"/>
      <c r="D101" s="854"/>
      <c r="E101" s="854"/>
      <c r="F101" s="854"/>
      <c r="G101" s="854"/>
      <c r="H101" s="854"/>
      <c r="I101" s="855"/>
      <c r="J101" s="855"/>
      <c r="K101" s="855"/>
      <c r="L101" s="855"/>
      <c r="M101" s="855"/>
      <c r="N101" s="1371"/>
      <c r="O101" s="267"/>
    </row>
    <row r="102" spans="1:43" s="443" customFormat="1" ht="15" customHeight="1" thickBot="1" x14ac:dyDescent="0.25">
      <c r="A102" s="1374"/>
      <c r="B102" s="1273" t="s">
        <v>324</v>
      </c>
      <c r="C102" s="849"/>
      <c r="D102" s="849"/>
      <c r="E102" s="849"/>
      <c r="F102" s="849"/>
      <c r="G102" s="849"/>
      <c r="H102" s="849"/>
      <c r="I102" s="850">
        <f>'6.b.sz.melléklet'!B18</f>
        <v>9303226</v>
      </c>
      <c r="J102" s="850">
        <f>SUM('6.b.sz.melléklet'!B49)+'6.b.sz.melléklet'!B19</f>
        <v>23080050</v>
      </c>
      <c r="K102" s="850"/>
      <c r="L102" s="850"/>
      <c r="M102" s="850"/>
      <c r="N102" s="1274">
        <f t="shared" si="3"/>
        <v>32383276</v>
      </c>
      <c r="O102" s="267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</row>
    <row r="103" spans="1:43" s="71" customFormat="1" x14ac:dyDescent="0.2">
      <c r="A103" s="1375"/>
      <c r="B103" s="1369" t="s">
        <v>325</v>
      </c>
      <c r="C103" s="854"/>
      <c r="D103" s="854"/>
      <c r="E103" s="854"/>
      <c r="F103" s="854"/>
      <c r="G103" s="854"/>
      <c r="H103" s="854"/>
      <c r="I103" s="855">
        <v>12079176</v>
      </c>
      <c r="J103" s="855">
        <f>SUM(J102)</f>
        <v>23080050</v>
      </c>
      <c r="K103" s="855"/>
      <c r="L103" s="855"/>
      <c r="M103" s="855"/>
      <c r="N103" s="1371">
        <f t="shared" si="3"/>
        <v>35159226</v>
      </c>
      <c r="O103" s="267"/>
    </row>
    <row r="104" spans="1:43" s="975" customFormat="1" ht="13.5" thickBot="1" x14ac:dyDescent="0.25">
      <c r="A104" s="970"/>
      <c r="B104" s="1383" t="s">
        <v>323</v>
      </c>
      <c r="C104" s="976"/>
      <c r="D104" s="976"/>
      <c r="E104" s="976"/>
      <c r="F104" s="976"/>
      <c r="G104" s="976"/>
      <c r="H104" s="976"/>
      <c r="I104" s="977"/>
      <c r="J104" s="977">
        <v>3116897</v>
      </c>
      <c r="K104" s="977"/>
      <c r="L104" s="977"/>
      <c r="M104" s="977"/>
      <c r="N104" s="1385">
        <f t="shared" si="3"/>
        <v>3116897</v>
      </c>
      <c r="O104" s="974"/>
    </row>
    <row r="105" spans="1:43" s="71" customFormat="1" ht="25.5" x14ac:dyDescent="0.2">
      <c r="A105" s="601" t="s">
        <v>352</v>
      </c>
      <c r="B105" s="456" t="s">
        <v>361</v>
      </c>
      <c r="C105" s="854"/>
      <c r="D105" s="854"/>
      <c r="E105" s="854"/>
      <c r="F105" s="854"/>
      <c r="G105" s="854"/>
      <c r="H105" s="854"/>
      <c r="I105" s="855"/>
      <c r="J105" s="855"/>
      <c r="K105" s="855"/>
      <c r="L105" s="855"/>
      <c r="M105" s="855"/>
      <c r="N105" s="1371"/>
      <c r="O105" s="267"/>
    </row>
    <row r="106" spans="1:43" s="443" customFormat="1" ht="15" customHeight="1" thickBot="1" x14ac:dyDescent="0.25">
      <c r="A106" s="1374"/>
      <c r="B106" s="1273" t="s">
        <v>324</v>
      </c>
      <c r="C106" s="849"/>
      <c r="D106" s="849"/>
      <c r="E106" s="849">
        <v>21849000</v>
      </c>
      <c r="F106" s="849"/>
      <c r="G106" s="849"/>
      <c r="H106" s="849"/>
      <c r="I106" s="850"/>
      <c r="J106" s="850"/>
      <c r="K106" s="850"/>
      <c r="L106" s="850"/>
      <c r="M106" s="850"/>
      <c r="N106" s="1274">
        <f t="shared" si="3"/>
        <v>21849000</v>
      </c>
      <c r="O106" s="267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</row>
    <row r="107" spans="1:43" s="71" customFormat="1" x14ac:dyDescent="0.2">
      <c r="A107" s="1375"/>
      <c r="B107" s="1369" t="s">
        <v>325</v>
      </c>
      <c r="C107" s="854"/>
      <c r="D107" s="854"/>
      <c r="E107" s="854">
        <f>SUM(E106)</f>
        <v>21849000</v>
      </c>
      <c r="F107" s="854"/>
      <c r="G107" s="854"/>
      <c r="H107" s="854"/>
      <c r="I107" s="855"/>
      <c r="J107" s="855"/>
      <c r="K107" s="855"/>
      <c r="L107" s="855"/>
      <c r="M107" s="855"/>
      <c r="N107" s="1371">
        <f t="shared" si="3"/>
        <v>21849000</v>
      </c>
      <c r="O107" s="267"/>
    </row>
    <row r="108" spans="1:43" s="975" customFormat="1" ht="13.5" thickBot="1" x14ac:dyDescent="0.25">
      <c r="A108" s="1024"/>
      <c r="B108" s="1025" t="s">
        <v>323</v>
      </c>
      <c r="C108" s="1026"/>
      <c r="D108" s="1026"/>
      <c r="E108" s="1026">
        <v>11311578</v>
      </c>
      <c r="F108" s="1026"/>
      <c r="G108" s="1026"/>
      <c r="H108" s="1026"/>
      <c r="I108" s="1027"/>
      <c r="J108" s="1027"/>
      <c r="K108" s="1027"/>
      <c r="L108" s="1027"/>
      <c r="M108" s="1027"/>
      <c r="N108" s="1028">
        <f t="shared" si="3"/>
        <v>11311578</v>
      </c>
      <c r="O108" s="974"/>
    </row>
    <row r="109" spans="1:43" s="975" customFormat="1" ht="15" customHeight="1" x14ac:dyDescent="0.2">
      <c r="A109" s="968" t="s">
        <v>475</v>
      </c>
      <c r="B109" s="969" t="s">
        <v>476</v>
      </c>
      <c r="C109" s="971"/>
      <c r="D109" s="971"/>
      <c r="E109" s="971"/>
      <c r="F109" s="971"/>
      <c r="G109" s="971"/>
      <c r="H109" s="971"/>
      <c r="I109" s="972"/>
      <c r="J109" s="972"/>
      <c r="K109" s="972"/>
      <c r="L109" s="972"/>
      <c r="M109" s="972"/>
      <c r="N109" s="973"/>
      <c r="O109" s="974"/>
    </row>
    <row r="110" spans="1:43" s="975" customFormat="1" ht="15" customHeight="1" x14ac:dyDescent="0.2">
      <c r="A110" s="1377"/>
      <c r="B110" s="1273" t="s">
        <v>324</v>
      </c>
      <c r="C110" s="1378"/>
      <c r="D110" s="1378"/>
      <c r="E110" s="1378">
        <v>4499483</v>
      </c>
      <c r="F110" s="1378"/>
      <c r="G110" s="1378"/>
      <c r="H110" s="1378">
        <f>'6.a.sz. melléklet'!H8</f>
        <v>384101433</v>
      </c>
      <c r="I110" s="1379"/>
      <c r="J110" s="1379"/>
      <c r="K110" s="1379"/>
      <c r="L110" s="1379"/>
      <c r="M110" s="1379"/>
      <c r="N110" s="1380">
        <f>SUM(C110:M110)</f>
        <v>388600916</v>
      </c>
      <c r="O110" s="974"/>
    </row>
    <row r="111" spans="1:43" s="975" customFormat="1" ht="15" customHeight="1" x14ac:dyDescent="0.2">
      <c r="A111" s="1377"/>
      <c r="B111" s="1273" t="s">
        <v>325</v>
      </c>
      <c r="C111" s="1378">
        <v>200000</v>
      </c>
      <c r="D111" s="1378">
        <v>35000</v>
      </c>
      <c r="E111" s="1378">
        <v>4499483</v>
      </c>
      <c r="F111" s="1378"/>
      <c r="G111" s="1378"/>
      <c r="H111" s="1378">
        <v>307011457</v>
      </c>
      <c r="I111" s="1379"/>
      <c r="J111" s="1379"/>
      <c r="K111" s="1379"/>
      <c r="L111" s="1379"/>
      <c r="M111" s="1379"/>
      <c r="N111" s="1380">
        <f>SUM(C111:M111)</f>
        <v>311745940</v>
      </c>
      <c r="O111" s="974"/>
    </row>
    <row r="112" spans="1:43" s="975" customFormat="1" ht="15" customHeight="1" thickBot="1" x14ac:dyDescent="0.25">
      <c r="A112" s="1029"/>
      <c r="B112" s="589" t="s">
        <v>323</v>
      </c>
      <c r="C112" s="1032">
        <v>200000</v>
      </c>
      <c r="D112" s="1032">
        <v>35000</v>
      </c>
      <c r="E112" s="1032">
        <v>2129961</v>
      </c>
      <c r="F112" s="1032"/>
      <c r="G112" s="1032"/>
      <c r="H112" s="1032">
        <v>233415192</v>
      </c>
      <c r="I112" s="1033"/>
      <c r="J112" s="1033"/>
      <c r="K112" s="1033"/>
      <c r="L112" s="1033"/>
      <c r="M112" s="1033"/>
      <c r="N112" s="1933">
        <f>SUM(C112:M112)</f>
        <v>235780153</v>
      </c>
      <c r="O112" s="974"/>
    </row>
    <row r="113" spans="1:43" s="71" customFormat="1" ht="15" customHeight="1" x14ac:dyDescent="0.2">
      <c r="A113" s="601" t="s">
        <v>412</v>
      </c>
      <c r="B113" s="293" t="s">
        <v>414</v>
      </c>
      <c r="C113" s="854"/>
      <c r="D113" s="854"/>
      <c r="E113" s="854"/>
      <c r="F113" s="854"/>
      <c r="G113" s="854"/>
      <c r="H113" s="854"/>
      <c r="I113" s="855"/>
      <c r="J113" s="855"/>
      <c r="K113" s="855"/>
      <c r="L113" s="855"/>
      <c r="M113" s="855"/>
      <c r="N113" s="1371"/>
      <c r="O113" s="267"/>
    </row>
    <row r="114" spans="1:43" s="71" customFormat="1" ht="15" customHeight="1" x14ac:dyDescent="0.2">
      <c r="A114" s="1374"/>
      <c r="B114" s="1273" t="s">
        <v>324</v>
      </c>
      <c r="C114" s="849"/>
      <c r="D114" s="849"/>
      <c r="E114" s="849">
        <v>603000</v>
      </c>
      <c r="F114" s="849"/>
      <c r="G114" s="849"/>
      <c r="H114" s="849"/>
      <c r="I114" s="850"/>
      <c r="J114" s="850"/>
      <c r="K114" s="850"/>
      <c r="L114" s="850"/>
      <c r="M114" s="850"/>
      <c r="N114" s="1274">
        <f>SUM(C114:M114)</f>
        <v>603000</v>
      </c>
      <c r="O114" s="267"/>
    </row>
    <row r="115" spans="1:43" s="71" customFormat="1" x14ac:dyDescent="0.2">
      <c r="A115" s="1375"/>
      <c r="B115" s="1369" t="s">
        <v>325</v>
      </c>
      <c r="C115" s="854"/>
      <c r="D115" s="854"/>
      <c r="E115" s="854">
        <f>SUM(E114)</f>
        <v>603000</v>
      </c>
      <c r="F115" s="854"/>
      <c r="G115" s="854"/>
      <c r="H115" s="854"/>
      <c r="I115" s="855"/>
      <c r="J115" s="855"/>
      <c r="K115" s="855"/>
      <c r="L115" s="855"/>
      <c r="M115" s="855"/>
      <c r="N115" s="1371">
        <f>SUM(C115:M115)</f>
        <v>603000</v>
      </c>
      <c r="O115" s="267"/>
    </row>
    <row r="116" spans="1:43" s="71" customFormat="1" ht="13.5" thickBot="1" x14ac:dyDescent="0.25">
      <c r="A116" s="590"/>
      <c r="B116" s="589" t="s">
        <v>323</v>
      </c>
      <c r="C116" s="851"/>
      <c r="D116" s="851"/>
      <c r="E116" s="851"/>
      <c r="F116" s="851"/>
      <c r="G116" s="851"/>
      <c r="H116" s="851"/>
      <c r="I116" s="852"/>
      <c r="J116" s="852"/>
      <c r="K116" s="852"/>
      <c r="L116" s="852"/>
      <c r="M116" s="852"/>
      <c r="N116" s="1389"/>
      <c r="O116" s="267"/>
    </row>
    <row r="117" spans="1:43" s="71" customFormat="1" ht="15" customHeight="1" x14ac:dyDescent="0.2">
      <c r="A117" s="601" t="s">
        <v>237</v>
      </c>
      <c r="B117" s="456" t="s">
        <v>89</v>
      </c>
      <c r="C117" s="854"/>
      <c r="D117" s="854"/>
      <c r="E117" s="854"/>
      <c r="F117" s="854"/>
      <c r="G117" s="854"/>
      <c r="H117" s="854"/>
      <c r="I117" s="855"/>
      <c r="J117" s="855"/>
      <c r="K117" s="855"/>
      <c r="L117" s="855"/>
      <c r="M117" s="855"/>
      <c r="N117" s="1371"/>
      <c r="O117" s="267"/>
    </row>
    <row r="118" spans="1:43" s="443" customFormat="1" ht="15" customHeight="1" thickBot="1" x14ac:dyDescent="0.25">
      <c r="A118" s="1374"/>
      <c r="B118" s="1273" t="s">
        <v>324</v>
      </c>
      <c r="C118" s="849"/>
      <c r="D118" s="849"/>
      <c r="E118" s="849">
        <v>1170000</v>
      </c>
      <c r="F118" s="849"/>
      <c r="G118" s="849"/>
      <c r="H118" s="849"/>
      <c r="I118" s="850"/>
      <c r="J118" s="850"/>
      <c r="K118" s="850"/>
      <c r="L118" s="850"/>
      <c r="M118" s="850"/>
      <c r="N118" s="1274">
        <f t="shared" si="3"/>
        <v>1170000</v>
      </c>
      <c r="O118" s="267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</row>
    <row r="119" spans="1:43" s="71" customFormat="1" x14ac:dyDescent="0.2">
      <c r="A119" s="1375"/>
      <c r="B119" s="1369" t="s">
        <v>325</v>
      </c>
      <c r="C119" s="854"/>
      <c r="D119" s="854"/>
      <c r="E119" s="854">
        <v>1170000</v>
      </c>
      <c r="F119" s="854"/>
      <c r="G119" s="854"/>
      <c r="H119" s="854"/>
      <c r="I119" s="855"/>
      <c r="J119" s="855"/>
      <c r="K119" s="855"/>
      <c r="L119" s="855"/>
      <c r="M119" s="855"/>
      <c r="N119" s="1371">
        <f t="shared" si="3"/>
        <v>1170000</v>
      </c>
      <c r="O119" s="267"/>
    </row>
    <row r="120" spans="1:43" s="975" customFormat="1" ht="13.5" thickBot="1" x14ac:dyDescent="0.25">
      <c r="A120" s="1029"/>
      <c r="B120" s="1030" t="s">
        <v>323</v>
      </c>
      <c r="C120" s="1032"/>
      <c r="D120" s="1032"/>
      <c r="E120" s="1032">
        <v>388224</v>
      </c>
      <c r="F120" s="1032"/>
      <c r="G120" s="1032"/>
      <c r="H120" s="1032">
        <v>66999</v>
      </c>
      <c r="I120" s="1033"/>
      <c r="J120" s="1033"/>
      <c r="K120" s="1033"/>
      <c r="L120" s="1033"/>
      <c r="M120" s="1033"/>
      <c r="N120" s="1389">
        <f t="shared" si="3"/>
        <v>455223</v>
      </c>
      <c r="O120" s="974"/>
    </row>
    <row r="121" spans="1:43" s="71" customFormat="1" ht="25.5" x14ac:dyDescent="0.2">
      <c r="A121" s="601" t="s">
        <v>238</v>
      </c>
      <c r="B121" s="456" t="s">
        <v>239</v>
      </c>
      <c r="C121" s="854"/>
      <c r="D121" s="854"/>
      <c r="E121" s="854"/>
      <c r="F121" s="854"/>
      <c r="G121" s="854"/>
      <c r="H121" s="854"/>
      <c r="I121" s="855"/>
      <c r="J121" s="855"/>
      <c r="K121" s="855"/>
      <c r="L121" s="855"/>
      <c r="M121" s="855"/>
      <c r="N121" s="1371"/>
      <c r="O121" s="267"/>
    </row>
    <row r="122" spans="1:43" s="443" customFormat="1" ht="15" customHeight="1" thickBot="1" x14ac:dyDescent="0.25">
      <c r="A122" s="1374"/>
      <c r="B122" s="1273" t="s">
        <v>324</v>
      </c>
      <c r="C122" s="849"/>
      <c r="D122" s="849"/>
      <c r="E122" s="849"/>
      <c r="F122" s="849">
        <v>500000</v>
      </c>
      <c r="G122" s="849"/>
      <c r="H122" s="849"/>
      <c r="I122" s="850"/>
      <c r="J122" s="850"/>
      <c r="K122" s="850"/>
      <c r="L122" s="850"/>
      <c r="M122" s="850"/>
      <c r="N122" s="1274">
        <f t="shared" si="3"/>
        <v>500000</v>
      </c>
      <c r="O122" s="267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</row>
    <row r="123" spans="1:43" s="71" customFormat="1" x14ac:dyDescent="0.2">
      <c r="A123" s="1375"/>
      <c r="B123" s="1369" t="s">
        <v>325</v>
      </c>
      <c r="C123" s="854"/>
      <c r="D123" s="854"/>
      <c r="E123" s="854"/>
      <c r="F123" s="854">
        <f>SUM(F122)</f>
        <v>500000</v>
      </c>
      <c r="G123" s="854"/>
      <c r="H123" s="854"/>
      <c r="I123" s="855"/>
      <c r="J123" s="855"/>
      <c r="K123" s="855"/>
      <c r="L123" s="855"/>
      <c r="M123" s="855"/>
      <c r="N123" s="1371">
        <f t="shared" si="3"/>
        <v>500000</v>
      </c>
      <c r="O123" s="267"/>
    </row>
    <row r="124" spans="1:43" s="975" customFormat="1" ht="13.5" thickBot="1" x14ac:dyDescent="0.25">
      <c r="A124" s="1029"/>
      <c r="B124" s="1030" t="s">
        <v>323</v>
      </c>
      <c r="C124" s="1032"/>
      <c r="D124" s="1032"/>
      <c r="E124" s="1032">
        <v>31000</v>
      </c>
      <c r="F124" s="1032"/>
      <c r="G124" s="1032"/>
      <c r="H124" s="1032"/>
      <c r="I124" s="1033"/>
      <c r="J124" s="1033"/>
      <c r="K124" s="1033"/>
      <c r="L124" s="1033"/>
      <c r="M124" s="1033"/>
      <c r="N124" s="1389">
        <f t="shared" si="3"/>
        <v>31000</v>
      </c>
      <c r="O124" s="974"/>
    </row>
    <row r="125" spans="1:43" s="71" customFormat="1" x14ac:dyDescent="0.2">
      <c r="A125" s="601" t="s">
        <v>447</v>
      </c>
      <c r="B125" s="456" t="s">
        <v>448</v>
      </c>
      <c r="C125" s="854"/>
      <c r="D125" s="854"/>
      <c r="E125" s="854"/>
      <c r="F125" s="854"/>
      <c r="G125" s="854"/>
      <c r="H125" s="854"/>
      <c r="I125" s="855"/>
      <c r="J125" s="855"/>
      <c r="K125" s="855"/>
      <c r="L125" s="855"/>
      <c r="M125" s="855"/>
      <c r="N125" s="1371"/>
      <c r="O125" s="267"/>
    </row>
    <row r="126" spans="1:43" s="443" customFormat="1" ht="15" customHeight="1" thickBot="1" x14ac:dyDescent="0.25">
      <c r="A126" s="1374"/>
      <c r="B126" s="1273" t="s">
        <v>324</v>
      </c>
      <c r="C126" s="849"/>
      <c r="D126" s="849"/>
      <c r="E126" s="849"/>
      <c r="F126" s="849"/>
      <c r="G126" s="849"/>
      <c r="H126" s="849"/>
      <c r="I126" s="850"/>
      <c r="J126" s="850"/>
      <c r="K126" s="850"/>
      <c r="L126" s="850"/>
      <c r="M126" s="850"/>
      <c r="N126" s="1274">
        <f t="shared" si="3"/>
        <v>0</v>
      </c>
      <c r="O126" s="267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</row>
    <row r="127" spans="1:43" s="71" customFormat="1" x14ac:dyDescent="0.2">
      <c r="A127" s="1375"/>
      <c r="B127" s="1369" t="s">
        <v>325</v>
      </c>
      <c r="C127" s="854"/>
      <c r="D127" s="854"/>
      <c r="E127" s="854"/>
      <c r="F127" s="854"/>
      <c r="G127" s="854"/>
      <c r="H127" s="854"/>
      <c r="I127" s="855"/>
      <c r="J127" s="855"/>
      <c r="K127" s="855"/>
      <c r="L127" s="855"/>
      <c r="M127" s="855"/>
      <c r="N127" s="1371">
        <f t="shared" si="3"/>
        <v>0</v>
      </c>
      <c r="O127" s="267"/>
    </row>
    <row r="128" spans="1:43" s="975" customFormat="1" ht="13.5" thickBot="1" x14ac:dyDescent="0.25">
      <c r="A128" s="1029"/>
      <c r="B128" s="1030" t="s">
        <v>323</v>
      </c>
      <c r="C128" s="1032"/>
      <c r="D128" s="1032"/>
      <c r="E128" s="1032"/>
      <c r="F128" s="1032"/>
      <c r="G128" s="1032"/>
      <c r="H128" s="1032"/>
      <c r="I128" s="1033"/>
      <c r="J128" s="1033"/>
      <c r="K128" s="1033"/>
      <c r="L128" s="1033"/>
      <c r="M128" s="1033"/>
      <c r="N128" s="1389">
        <f t="shared" si="3"/>
        <v>0</v>
      </c>
      <c r="O128" s="974"/>
    </row>
    <row r="129" spans="1:43" s="71" customFormat="1" ht="15" customHeight="1" x14ac:dyDescent="0.2">
      <c r="A129" s="601" t="s">
        <v>240</v>
      </c>
      <c r="B129" s="456" t="s">
        <v>241</v>
      </c>
      <c r="C129" s="854"/>
      <c r="D129" s="854"/>
      <c r="E129" s="854"/>
      <c r="F129" s="854"/>
      <c r="G129" s="854"/>
      <c r="H129" s="854"/>
      <c r="I129" s="855"/>
      <c r="J129" s="855"/>
      <c r="K129" s="855"/>
      <c r="L129" s="855"/>
      <c r="M129" s="855"/>
      <c r="N129" s="1371"/>
      <c r="O129" s="267"/>
    </row>
    <row r="130" spans="1:43" s="443" customFormat="1" ht="15" customHeight="1" thickBot="1" x14ac:dyDescent="0.25">
      <c r="A130" s="1374"/>
      <c r="B130" s="1273" t="s">
        <v>324</v>
      </c>
      <c r="C130" s="849"/>
      <c r="D130" s="849"/>
      <c r="E130" s="849"/>
      <c r="F130" s="849"/>
      <c r="G130" s="849"/>
      <c r="H130" s="849"/>
      <c r="I130" s="850"/>
      <c r="J130" s="850"/>
      <c r="K130" s="850"/>
      <c r="L130" s="850"/>
      <c r="M130" s="850"/>
      <c r="N130" s="1274">
        <f t="shared" si="3"/>
        <v>0</v>
      </c>
      <c r="O130" s="267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</row>
    <row r="131" spans="1:43" s="71" customFormat="1" x14ac:dyDescent="0.2">
      <c r="A131" s="1375"/>
      <c r="B131" s="1369" t="s">
        <v>325</v>
      </c>
      <c r="C131" s="854"/>
      <c r="D131" s="854"/>
      <c r="E131" s="854"/>
      <c r="F131" s="854">
        <f>SUM(F130)</f>
        <v>0</v>
      </c>
      <c r="G131" s="854"/>
      <c r="H131" s="854"/>
      <c r="I131" s="855"/>
      <c r="J131" s="855"/>
      <c r="K131" s="855"/>
      <c r="L131" s="855"/>
      <c r="M131" s="855"/>
      <c r="N131" s="1371">
        <f t="shared" si="3"/>
        <v>0</v>
      </c>
      <c r="O131" s="267"/>
    </row>
    <row r="132" spans="1:43" s="975" customFormat="1" ht="13.5" thickBot="1" x14ac:dyDescent="0.25">
      <c r="A132" s="1029"/>
      <c r="B132" s="1030" t="s">
        <v>323</v>
      </c>
      <c r="C132" s="1032"/>
      <c r="D132" s="1032"/>
      <c r="E132" s="1032"/>
      <c r="F132" s="1032"/>
      <c r="G132" s="1032"/>
      <c r="H132" s="1032"/>
      <c r="I132" s="1033"/>
      <c r="J132" s="1033"/>
      <c r="K132" s="1033"/>
      <c r="L132" s="1033"/>
      <c r="M132" s="1033"/>
      <c r="N132" s="1389">
        <f t="shared" si="3"/>
        <v>0</v>
      </c>
      <c r="O132" s="974"/>
    </row>
    <row r="133" spans="1:43" s="71" customFormat="1" ht="15" customHeight="1" x14ac:dyDescent="0.2">
      <c r="A133" s="601" t="s">
        <v>397</v>
      </c>
      <c r="B133" s="293" t="s">
        <v>398</v>
      </c>
      <c r="C133" s="854"/>
      <c r="D133" s="854"/>
      <c r="E133" s="854"/>
      <c r="F133" s="854"/>
      <c r="G133" s="854"/>
      <c r="H133" s="854"/>
      <c r="I133" s="855"/>
      <c r="J133" s="855"/>
      <c r="K133" s="855"/>
      <c r="L133" s="855"/>
      <c r="M133" s="855"/>
      <c r="N133" s="1371"/>
      <c r="O133" s="267"/>
    </row>
    <row r="134" spans="1:43" s="443" customFormat="1" ht="13.5" thickBot="1" x14ac:dyDescent="0.25">
      <c r="A134" s="1374"/>
      <c r="B134" s="1273" t="s">
        <v>324</v>
      </c>
      <c r="C134" s="849">
        <v>24000</v>
      </c>
      <c r="D134" s="849"/>
      <c r="E134" s="849"/>
      <c r="F134" s="849"/>
      <c r="G134" s="849"/>
      <c r="H134" s="849"/>
      <c r="I134" s="850"/>
      <c r="J134" s="850"/>
      <c r="K134" s="850"/>
      <c r="L134" s="850"/>
      <c r="M134" s="850"/>
      <c r="N134" s="1274">
        <f>SUM(C134:M134)</f>
        <v>24000</v>
      </c>
      <c r="O134" s="267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</row>
    <row r="135" spans="1:43" s="71" customFormat="1" x14ac:dyDescent="0.2">
      <c r="A135" s="1375"/>
      <c r="B135" s="1369" t="s">
        <v>325</v>
      </c>
      <c r="C135" s="854">
        <f>SUM(C134)</f>
        <v>24000</v>
      </c>
      <c r="D135" s="854"/>
      <c r="E135" s="854"/>
      <c r="F135" s="854"/>
      <c r="G135" s="854"/>
      <c r="H135" s="854"/>
      <c r="I135" s="855"/>
      <c r="J135" s="855"/>
      <c r="K135" s="855"/>
      <c r="L135" s="855"/>
      <c r="M135" s="855"/>
      <c r="N135" s="1371">
        <f>SUM(C135:M135)</f>
        <v>24000</v>
      </c>
      <c r="O135" s="267"/>
    </row>
    <row r="136" spans="1:43" s="975" customFormat="1" ht="13.5" thickBot="1" x14ac:dyDescent="0.25">
      <c r="A136" s="970"/>
      <c r="B136" s="1383" t="s">
        <v>323</v>
      </c>
      <c r="C136" s="976">
        <v>26000</v>
      </c>
      <c r="D136" s="976"/>
      <c r="E136" s="976"/>
      <c r="F136" s="976"/>
      <c r="G136" s="976"/>
      <c r="H136" s="976"/>
      <c r="I136" s="977"/>
      <c r="J136" s="977"/>
      <c r="K136" s="977"/>
      <c r="L136" s="977"/>
      <c r="M136" s="977"/>
      <c r="N136" s="1385">
        <f>SUM(C136:L136)</f>
        <v>26000</v>
      </c>
      <c r="O136" s="974"/>
    </row>
    <row r="137" spans="1:43" s="71" customFormat="1" ht="28.5" customHeight="1" x14ac:dyDescent="0.2">
      <c r="A137" s="601" t="s">
        <v>242</v>
      </c>
      <c r="B137" s="456" t="s">
        <v>243</v>
      </c>
      <c r="C137" s="854"/>
      <c r="D137" s="854"/>
      <c r="E137" s="854"/>
      <c r="F137" s="854"/>
      <c r="G137" s="854"/>
      <c r="H137" s="854"/>
      <c r="I137" s="855"/>
      <c r="J137" s="855"/>
      <c r="K137" s="855"/>
      <c r="L137" s="855"/>
      <c r="M137" s="855"/>
      <c r="N137" s="1371"/>
      <c r="O137" s="267"/>
    </row>
    <row r="138" spans="1:43" s="443" customFormat="1" ht="15" customHeight="1" thickBot="1" x14ac:dyDescent="0.25">
      <c r="A138" s="1374"/>
      <c r="B138" s="1273" t="s">
        <v>324</v>
      </c>
      <c r="C138" s="849"/>
      <c r="D138" s="849"/>
      <c r="E138" s="849"/>
      <c r="F138" s="849">
        <v>23396000</v>
      </c>
      <c r="G138" s="849"/>
      <c r="H138" s="849"/>
      <c r="I138" s="850">
        <f>'6.b.sz.melléklet'!B31</f>
        <v>1000000</v>
      </c>
      <c r="J138" s="850"/>
      <c r="K138" s="850"/>
      <c r="L138" s="850"/>
      <c r="M138" s="850"/>
      <c r="N138" s="1274">
        <f t="shared" ref="N138:N146" si="5">SUM(C138:M138)</f>
        <v>24396000</v>
      </c>
      <c r="O138" s="267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</row>
    <row r="139" spans="1:43" s="71" customFormat="1" x14ac:dyDescent="0.2">
      <c r="A139" s="1375"/>
      <c r="B139" s="1369" t="s">
        <v>325</v>
      </c>
      <c r="C139" s="854"/>
      <c r="D139" s="854"/>
      <c r="E139" s="854"/>
      <c r="F139" s="854">
        <f>SUM(F138)</f>
        <v>23396000</v>
      </c>
      <c r="G139" s="854"/>
      <c r="H139" s="854"/>
      <c r="I139" s="855">
        <v>1000000</v>
      </c>
      <c r="J139" s="855"/>
      <c r="K139" s="855"/>
      <c r="L139" s="855"/>
      <c r="M139" s="855"/>
      <c r="N139" s="1371">
        <f t="shared" si="5"/>
        <v>24396000</v>
      </c>
      <c r="O139" s="267"/>
    </row>
    <row r="140" spans="1:43" s="975" customFormat="1" ht="13.5" thickBot="1" x14ac:dyDescent="0.25">
      <c r="A140" s="1029"/>
      <c r="B140" s="1030" t="s">
        <v>323</v>
      </c>
      <c r="C140" s="1032"/>
      <c r="D140" s="1032"/>
      <c r="E140" s="1032">
        <v>57204</v>
      </c>
      <c r="F140" s="1032">
        <v>12501442</v>
      </c>
      <c r="G140" s="1032"/>
      <c r="H140" s="1032"/>
      <c r="I140" s="1033">
        <v>400000</v>
      </c>
      <c r="J140" s="1033"/>
      <c r="K140" s="1033"/>
      <c r="L140" s="1033"/>
      <c r="M140" s="1033"/>
      <c r="N140" s="1389">
        <f t="shared" si="5"/>
        <v>12958646</v>
      </c>
      <c r="O140" s="974"/>
    </row>
    <row r="141" spans="1:43" s="71" customFormat="1" ht="15" customHeight="1" x14ac:dyDescent="0.2">
      <c r="A141" s="601" t="s">
        <v>248</v>
      </c>
      <c r="B141" s="456" t="s">
        <v>85</v>
      </c>
      <c r="C141" s="854"/>
      <c r="D141" s="854"/>
      <c r="E141" s="854"/>
      <c r="F141" s="854"/>
      <c r="G141" s="854"/>
      <c r="H141" s="854"/>
      <c r="I141" s="855"/>
      <c r="J141" s="855"/>
      <c r="K141" s="855"/>
      <c r="L141" s="855"/>
      <c r="M141" s="855"/>
      <c r="N141" s="856"/>
      <c r="O141" s="267"/>
    </row>
    <row r="142" spans="1:43" s="443" customFormat="1" ht="15" customHeight="1" thickBot="1" x14ac:dyDescent="0.25">
      <c r="A142" s="1374"/>
      <c r="B142" s="1273" t="s">
        <v>324</v>
      </c>
      <c r="C142" s="849"/>
      <c r="D142" s="849"/>
      <c r="E142" s="849"/>
      <c r="F142" s="849"/>
      <c r="G142" s="849"/>
      <c r="H142" s="849"/>
      <c r="I142" s="850"/>
      <c r="J142" s="850"/>
      <c r="K142" s="850"/>
      <c r="L142" s="850"/>
      <c r="M142" s="850"/>
      <c r="N142" s="1274">
        <f t="shared" si="5"/>
        <v>0</v>
      </c>
      <c r="O142" s="267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</row>
    <row r="143" spans="1:43" s="71" customFormat="1" x14ac:dyDescent="0.2">
      <c r="A143" s="1375"/>
      <c r="B143" s="1369" t="s">
        <v>325</v>
      </c>
      <c r="C143" s="854"/>
      <c r="D143" s="854"/>
      <c r="E143" s="854"/>
      <c r="F143" s="854"/>
      <c r="G143" s="854"/>
      <c r="H143" s="854">
        <v>116149997</v>
      </c>
      <c r="I143" s="855"/>
      <c r="J143" s="855"/>
      <c r="K143" s="855"/>
      <c r="L143" s="855"/>
      <c r="M143" s="855">
        <v>225512088</v>
      </c>
      <c r="N143" s="1371">
        <f t="shared" si="5"/>
        <v>341662085</v>
      </c>
      <c r="O143" s="267"/>
    </row>
    <row r="144" spans="1:43" s="975" customFormat="1" x14ac:dyDescent="0.2">
      <c r="A144" s="1021"/>
      <c r="B144" s="1019" t="s">
        <v>323</v>
      </c>
      <c r="C144" s="1022"/>
      <c r="D144" s="1022"/>
      <c r="E144" s="1022">
        <v>162886</v>
      </c>
      <c r="F144" s="1022"/>
      <c r="G144" s="1022"/>
      <c r="H144" s="1022">
        <v>116149997</v>
      </c>
      <c r="I144" s="1023"/>
      <c r="J144" s="1023"/>
      <c r="K144" s="1023"/>
      <c r="L144" s="1023"/>
      <c r="M144" s="1023">
        <v>225512088</v>
      </c>
      <c r="N144" s="1858">
        <f t="shared" si="5"/>
        <v>341824971</v>
      </c>
      <c r="O144" s="974"/>
    </row>
    <row r="145" spans="1:18" s="71" customFormat="1" x14ac:dyDescent="0.2">
      <c r="A145" s="1374"/>
      <c r="B145" s="1273"/>
      <c r="C145" s="1381"/>
      <c r="D145" s="849"/>
      <c r="E145" s="849"/>
      <c r="F145" s="849"/>
      <c r="G145" s="849"/>
      <c r="H145" s="849"/>
      <c r="I145" s="850"/>
      <c r="J145" s="850"/>
      <c r="K145" s="850"/>
      <c r="L145" s="850"/>
      <c r="M145" s="850"/>
      <c r="N145" s="1274">
        <f t="shared" si="5"/>
        <v>0</v>
      </c>
      <c r="O145" s="267"/>
    </row>
    <row r="146" spans="1:18" s="975" customFormat="1" ht="13.5" thickBot="1" x14ac:dyDescent="0.25">
      <c r="A146" s="1029"/>
      <c r="B146" s="1030"/>
      <c r="C146" s="1031"/>
      <c r="D146" s="1032"/>
      <c r="E146" s="1032"/>
      <c r="F146" s="1032"/>
      <c r="G146" s="1032"/>
      <c r="H146" s="1032"/>
      <c r="I146" s="1033"/>
      <c r="J146" s="1033"/>
      <c r="K146" s="1033"/>
      <c r="L146" s="1033"/>
      <c r="M146" s="1033"/>
      <c r="N146" s="1020">
        <f t="shared" si="5"/>
        <v>0</v>
      </c>
      <c r="O146" s="974"/>
    </row>
    <row r="147" spans="1:18" s="71" customFormat="1" ht="13.5" thickBot="1" x14ac:dyDescent="0.25">
      <c r="A147" s="1036"/>
      <c r="B147" s="1037" t="s">
        <v>381</v>
      </c>
      <c r="C147" s="1859">
        <f>C6+C10+C22+C26+C34+C38+C46+C50+C54+C58+C66+C70+C74+C78+C82+C90+C94+C98+C102+C106+C118+C122+C126+C130++C138+C142+C62+C134+C14+C114+C18+C110</f>
        <v>54310000</v>
      </c>
      <c r="D147" s="1859">
        <f t="shared" ref="D147:M147" si="6">D6+D10+D22+D26+D34+D38+D46+D50+D54+D58+D66+D70+D74+D78+D82+D90+D94+D98+D102+D106+D118+D122+D126+D130++D138+D142+D62+D134+D14+D114+D18+D110</f>
        <v>10589000</v>
      </c>
      <c r="E147" s="1859">
        <f t="shared" si="6"/>
        <v>215300483</v>
      </c>
      <c r="F147" s="1859">
        <f t="shared" si="6"/>
        <v>23896000</v>
      </c>
      <c r="G147" s="1859">
        <f t="shared" si="6"/>
        <v>238086912</v>
      </c>
      <c r="H147" s="1859">
        <f t="shared" si="6"/>
        <v>743025714</v>
      </c>
      <c r="I147" s="1859">
        <f t="shared" si="6"/>
        <v>142159607</v>
      </c>
      <c r="J147" s="1859">
        <f t="shared" si="6"/>
        <v>23080050</v>
      </c>
      <c r="K147" s="1859">
        <f t="shared" si="6"/>
        <v>54155707.555555582</v>
      </c>
      <c r="L147" s="1859">
        <f t="shared" si="6"/>
        <v>26500000</v>
      </c>
      <c r="M147" s="1859">
        <f t="shared" si="6"/>
        <v>471317843</v>
      </c>
      <c r="N147" s="1859">
        <f>N6+N10+N22+N26+N34+N38+N46+N50+N54+N58+N66+N70+N74+N78+N82+N90+N94+N98+N102+N106+N118+N122+N126+N130++N138+N142+N62+N134+N14+N114+N18+N110</f>
        <v>2002421316.5555556</v>
      </c>
      <c r="O147" s="448"/>
      <c r="P147" s="444"/>
    </row>
    <row r="148" spans="1:18" s="71" customFormat="1" x14ac:dyDescent="0.2">
      <c r="A148" s="2565"/>
      <c r="B148" s="2566" t="s">
        <v>332</v>
      </c>
      <c r="C148" s="2567">
        <f>C7+C11+C15+C19+C23+C27+C35+C39+C47+C51+C55+C59+C63+C67+C71+C75+C79+C83+C91+C95+C99+C103+C107+C111+C115+C119+C123+C127+C131+C135+C139+C143+C31</f>
        <v>57401226</v>
      </c>
      <c r="D148" s="2567">
        <f t="shared" ref="D148:M148" si="7">D7+D11+D15+D19+D23+D27+D35+D39+D47+D51+D55+D59+D63+D67+D71+D75+D79+D83+D91+D95+D99+D103+D107+D111+D115+D119+D123+D127+D131+D135+D139+D143+D31</f>
        <v>11083588</v>
      </c>
      <c r="E148" s="2567">
        <f>E7+E11+E15+E19+E23+E27+E35+E39+E47+E51+E55+E59+E63+E67+E71+E75+E79+E83+E91+E95+E99+E103+E107+E111+E115+E119+E123+E127+E131+E135+E139+E143+E31+E43+E87</f>
        <v>311435474</v>
      </c>
      <c r="F148" s="2567">
        <f t="shared" si="7"/>
        <v>23896000</v>
      </c>
      <c r="G148" s="2567">
        <f t="shared" si="7"/>
        <v>238086912</v>
      </c>
      <c r="H148" s="2567">
        <f t="shared" si="7"/>
        <v>916488483</v>
      </c>
      <c r="I148" s="2567">
        <f t="shared" si="7"/>
        <v>140124536</v>
      </c>
      <c r="J148" s="2567">
        <f t="shared" si="7"/>
        <v>59292130</v>
      </c>
      <c r="K148" s="2567">
        <f t="shared" si="7"/>
        <v>26190372</v>
      </c>
      <c r="L148" s="2567">
        <f t="shared" si="7"/>
        <v>3571800</v>
      </c>
      <c r="M148" s="2567">
        <f t="shared" si="7"/>
        <v>812954748</v>
      </c>
      <c r="N148" s="2567">
        <f>N7+N11+N15+N19+N23+N27+N35+N39+N47+N51+N55+N59+N63+N67+N71+N75+N79+N83+N91+N95+N99+N103+N107+N111+N115+N119+N123+N127+N131+N135+N139+N143+N31+N87+N43</f>
        <v>2600525269</v>
      </c>
      <c r="O148" s="448">
        <v>1642801</v>
      </c>
      <c r="P148" s="246">
        <f>SUM(C148:M148)</f>
        <v>2600525269</v>
      </c>
    </row>
    <row r="149" spans="1:18" s="959" customFormat="1" x14ac:dyDescent="0.2">
      <c r="A149" s="2568"/>
      <c r="B149" s="2569" t="s">
        <v>323</v>
      </c>
      <c r="C149" s="2567">
        <f>C8+C12+C16+C20+C24+C28+C36+C40+C48+C52+C56+C60+C64+C68+C72+C76+C80+C84+C88+C92+C96+C100+C104+C108+C112+C116+C120+C124+C128+C132+C136+C140+C144+C32</f>
        <v>53615985</v>
      </c>
      <c r="D149" s="2567">
        <f>D8+D12+D16+D20+D24+D28+D36+D40+D48+D52+D56+D60+D64+D68+D72+D76+D80+D84+D88+D92+D96+D100+D104+D108+D112+D116+D120+D124+D128+D132+D136+D140+D144+D32</f>
        <v>9770706</v>
      </c>
      <c r="E149" s="2567">
        <f>E8+E12+E16+E20+E24+E28+E36+E40+E48+E52+E56+E60+E64+E68+E72+E76+E80+E84+E88+E92+E96+E100+E104+E108+E112+E116+E120+E124+E128+E132+E136+E140+E144</f>
        <v>202041931</v>
      </c>
      <c r="F149" s="2567">
        <f t="shared" ref="F149:M149" si="8">F8+F12+F16+F20+F24+F28+F36+F40+F48+F52+F56+F60+F64+F68+F72+F76+F80+F84+F88+F92+F96+F100+F104+F108+F112+F116+F120+F124+F128+F132+F136+F140+F144</f>
        <v>12501442</v>
      </c>
      <c r="G149" s="2567">
        <f t="shared" si="8"/>
        <v>32347255</v>
      </c>
      <c r="H149" s="2567">
        <f t="shared" si="8"/>
        <v>657931923</v>
      </c>
      <c r="I149" s="2567">
        <f t="shared" si="8"/>
        <v>123383247</v>
      </c>
      <c r="J149" s="2567">
        <f t="shared" si="8"/>
        <v>39328977</v>
      </c>
      <c r="K149" s="2567">
        <f t="shared" si="8"/>
        <v>0</v>
      </c>
      <c r="L149" s="2567">
        <f t="shared" si="8"/>
        <v>0</v>
      </c>
      <c r="M149" s="2567">
        <f t="shared" si="8"/>
        <v>737122513</v>
      </c>
      <c r="N149" s="2567">
        <f>N8+N12+N16+N20+N24+N28+N36+N40+N48+N52+N56+N60+N64+N68+N72+N76+N80+N84+N88+N92+N96+N100+N104+N108+N112+N116+N120+N124+N128+N132+N136+N140+N144+N32</f>
        <v>1868043979</v>
      </c>
      <c r="O149" s="1034"/>
      <c r="P149" s="1035">
        <f>SUM(C149:M149)</f>
        <v>1868043979</v>
      </c>
      <c r="Q149" s="1007"/>
      <c r="R149" s="1007"/>
    </row>
    <row r="150" spans="1:18" s="959" customFormat="1" ht="13.5" thickBot="1" x14ac:dyDescent="0.25">
      <c r="A150" s="2570"/>
      <c r="B150" s="2571" t="s">
        <v>391</v>
      </c>
      <c r="C150" s="2572">
        <f>SUM(C149/C148)</f>
        <v>0.93405644332405025</v>
      </c>
      <c r="D150" s="2572">
        <f t="shared" ref="D150:N150" si="9">SUM(D149/D148)</f>
        <v>0.88154720294547217</v>
      </c>
      <c r="E150" s="2572">
        <f t="shared" si="9"/>
        <v>0.64874411512928676</v>
      </c>
      <c r="F150" s="2572">
        <f t="shared" si="9"/>
        <v>0.52316044526280547</v>
      </c>
      <c r="G150" s="2572">
        <f t="shared" si="9"/>
        <v>0.13586322208253093</v>
      </c>
      <c r="H150" s="2572">
        <f t="shared" si="9"/>
        <v>0.71788345975319801</v>
      </c>
      <c r="I150" s="2572">
        <f t="shared" si="9"/>
        <v>0.8805256418476205</v>
      </c>
      <c r="J150" s="2572">
        <f t="shared" si="9"/>
        <v>0.66330855376590447</v>
      </c>
      <c r="K150" s="2572">
        <f t="shared" si="9"/>
        <v>0</v>
      </c>
      <c r="L150" s="2572">
        <f t="shared" si="9"/>
        <v>0</v>
      </c>
      <c r="M150" s="2572">
        <f t="shared" si="9"/>
        <v>0.90672022620378379</v>
      </c>
      <c r="N150" s="2573">
        <f t="shared" si="9"/>
        <v>0.71833333106520181</v>
      </c>
      <c r="O150" s="1034"/>
      <c r="P150" s="1007"/>
      <c r="Q150" s="1007"/>
      <c r="R150" s="1007"/>
    </row>
    <row r="151" spans="1:18" ht="13.5" thickBot="1" x14ac:dyDescent="0.25">
      <c r="A151" s="2574"/>
      <c r="B151" s="2571"/>
      <c r="C151" s="2575"/>
      <c r="D151" s="2575"/>
      <c r="E151" s="2575"/>
      <c r="F151" s="2575"/>
      <c r="G151" s="2575"/>
      <c r="H151" s="2575"/>
      <c r="I151" s="2575"/>
      <c r="J151" s="2575"/>
      <c r="K151" s="2575"/>
      <c r="L151" s="2575"/>
      <c r="M151" s="2575"/>
      <c r="N151" s="2576"/>
    </row>
    <row r="152" spans="1:18" ht="15" customHeight="1" x14ac:dyDescent="0.2">
      <c r="C152" s="303"/>
      <c r="D152" s="303"/>
      <c r="E152" s="303"/>
      <c r="F152" s="303"/>
      <c r="G152" s="303"/>
      <c r="H152" s="303"/>
      <c r="I152" s="303"/>
      <c r="J152" s="303"/>
      <c r="K152" s="303"/>
      <c r="L152" s="303"/>
      <c r="M152" s="303"/>
      <c r="N152" s="603"/>
      <c r="O152" s="112"/>
    </row>
    <row r="153" spans="1:18" ht="15" customHeight="1" x14ac:dyDescent="0.2">
      <c r="C153" s="303"/>
      <c r="D153" s="303"/>
      <c r="E153" s="303"/>
      <c r="F153" s="303"/>
      <c r="G153" s="303"/>
      <c r="H153" s="303"/>
      <c r="I153" s="303"/>
      <c r="J153" s="303"/>
      <c r="K153" s="303"/>
      <c r="L153" s="303"/>
      <c r="M153" s="303"/>
      <c r="N153" s="303"/>
      <c r="O153" s="112"/>
    </row>
    <row r="154" spans="1:18" x14ac:dyDescent="0.2">
      <c r="C154" s="303"/>
      <c r="D154" s="303"/>
      <c r="E154" s="303"/>
      <c r="F154" s="303"/>
      <c r="G154" s="303"/>
      <c r="H154" s="303"/>
      <c r="I154" s="303"/>
      <c r="J154" s="303"/>
      <c r="K154" s="303"/>
      <c r="L154" s="303"/>
      <c r="M154" s="303"/>
      <c r="N154" s="303"/>
      <c r="O154" s="112"/>
    </row>
    <row r="155" spans="1:18" x14ac:dyDescent="0.2">
      <c r="C155" s="303"/>
      <c r="D155" s="303"/>
      <c r="E155" s="303"/>
      <c r="F155" s="303"/>
      <c r="G155" s="303"/>
      <c r="H155" s="303"/>
      <c r="I155" s="303"/>
      <c r="J155" s="303"/>
      <c r="K155" s="303"/>
      <c r="L155" s="303"/>
      <c r="M155" s="303"/>
      <c r="N155" s="303"/>
      <c r="O155" s="112"/>
    </row>
    <row r="156" spans="1:18" x14ac:dyDescent="0.2">
      <c r="C156" s="303"/>
      <c r="D156" s="303"/>
      <c r="E156" s="303"/>
      <c r="F156" s="303"/>
      <c r="G156" s="303"/>
      <c r="H156" s="303"/>
      <c r="I156" s="303"/>
      <c r="J156" s="303"/>
      <c r="K156" s="303"/>
      <c r="L156" s="303"/>
      <c r="M156" s="303"/>
      <c r="N156" s="303"/>
      <c r="O156" s="112"/>
    </row>
    <row r="157" spans="1:18" x14ac:dyDescent="0.2">
      <c r="C157" s="303"/>
      <c r="D157" s="303"/>
      <c r="E157" s="303"/>
      <c r="F157" s="303"/>
      <c r="G157" s="303"/>
      <c r="H157" s="303"/>
      <c r="I157" s="303"/>
      <c r="J157" s="303"/>
      <c r="K157" s="303"/>
      <c r="L157" s="303"/>
      <c r="M157" s="303"/>
      <c r="N157" s="303"/>
      <c r="O157" s="112"/>
    </row>
    <row r="158" spans="1:18" x14ac:dyDescent="0.2">
      <c r="C158" s="303"/>
      <c r="D158" s="303"/>
      <c r="E158" s="303"/>
      <c r="F158" s="303"/>
      <c r="G158" s="303"/>
      <c r="H158" s="303"/>
      <c r="I158" s="303"/>
      <c r="J158" s="303"/>
      <c r="K158" s="303"/>
      <c r="L158" s="303"/>
      <c r="M158" s="303"/>
      <c r="N158" s="303"/>
      <c r="O158" s="112"/>
    </row>
    <row r="159" spans="1:18" x14ac:dyDescent="0.2">
      <c r="C159" s="303"/>
      <c r="D159" s="303"/>
      <c r="E159" s="303"/>
      <c r="F159" s="303"/>
      <c r="G159" s="303"/>
      <c r="H159" s="303"/>
      <c r="I159" s="303"/>
      <c r="J159" s="303"/>
      <c r="K159" s="303"/>
      <c r="L159" s="303"/>
      <c r="M159" s="303"/>
      <c r="N159" s="303"/>
      <c r="O159" s="112"/>
    </row>
    <row r="160" spans="1:18" x14ac:dyDescent="0.2">
      <c r="C160" s="303"/>
      <c r="D160" s="303"/>
      <c r="E160" s="303"/>
      <c r="F160" s="303"/>
      <c r="G160" s="303"/>
      <c r="H160" s="303"/>
      <c r="I160" s="303"/>
      <c r="J160" s="303"/>
      <c r="K160" s="303"/>
      <c r="L160" s="303"/>
      <c r="M160" s="303"/>
      <c r="N160" s="303"/>
      <c r="O160" s="112"/>
    </row>
    <row r="161" spans="3:15" x14ac:dyDescent="0.2">
      <c r="C161" s="303"/>
      <c r="D161" s="303"/>
      <c r="E161" s="303"/>
      <c r="F161" s="303"/>
      <c r="G161" s="303"/>
      <c r="H161" s="303"/>
      <c r="I161" s="303"/>
      <c r="J161" s="303"/>
      <c r="K161" s="303"/>
      <c r="L161" s="303"/>
      <c r="M161" s="303"/>
      <c r="N161" s="303"/>
      <c r="O161" s="112"/>
    </row>
    <row r="162" spans="3:15" x14ac:dyDescent="0.2">
      <c r="C162" s="303"/>
      <c r="D162" s="303"/>
      <c r="E162" s="303"/>
      <c r="F162" s="303"/>
      <c r="G162" s="303"/>
      <c r="H162" s="303"/>
      <c r="I162" s="303"/>
      <c r="J162" s="303"/>
      <c r="K162" s="303"/>
      <c r="L162" s="303"/>
      <c r="M162" s="303"/>
      <c r="N162" s="303"/>
      <c r="O162" s="112"/>
    </row>
    <row r="163" spans="3:15" x14ac:dyDescent="0.2">
      <c r="C163" s="303"/>
      <c r="D163" s="303"/>
      <c r="E163" s="303"/>
      <c r="F163" s="303"/>
      <c r="G163" s="303"/>
      <c r="H163" s="303"/>
      <c r="I163" s="303"/>
      <c r="J163" s="303"/>
      <c r="K163" s="303"/>
      <c r="L163" s="303"/>
      <c r="M163" s="303"/>
      <c r="N163" s="303"/>
      <c r="O163" s="112"/>
    </row>
    <row r="164" spans="3:15" x14ac:dyDescent="0.2">
      <c r="C164" s="303"/>
      <c r="D164" s="303"/>
      <c r="E164" s="303"/>
      <c r="F164" s="303"/>
      <c r="G164" s="303"/>
      <c r="H164" s="303"/>
      <c r="I164" s="303"/>
      <c r="J164" s="303"/>
      <c r="K164" s="303"/>
      <c r="L164" s="303"/>
      <c r="M164" s="303"/>
      <c r="N164" s="303"/>
      <c r="O164" s="112"/>
    </row>
    <row r="165" spans="3:15" x14ac:dyDescent="0.2">
      <c r="C165" s="303"/>
      <c r="D165" s="303"/>
      <c r="E165" s="303"/>
      <c r="F165" s="303"/>
      <c r="G165" s="303"/>
      <c r="H165" s="303"/>
      <c r="I165" s="303"/>
      <c r="J165" s="303"/>
      <c r="K165" s="303"/>
      <c r="L165" s="303"/>
      <c r="M165" s="303"/>
      <c r="N165" s="303"/>
      <c r="O165" s="112"/>
    </row>
    <row r="166" spans="3:15" x14ac:dyDescent="0.2">
      <c r="C166" s="303"/>
      <c r="D166" s="303"/>
      <c r="E166" s="303"/>
      <c r="F166" s="303"/>
      <c r="G166" s="303"/>
      <c r="H166" s="303"/>
      <c r="I166" s="303"/>
      <c r="J166" s="303"/>
      <c r="K166" s="303"/>
      <c r="L166" s="303"/>
      <c r="M166" s="303"/>
      <c r="N166" s="303"/>
      <c r="O166" s="112"/>
    </row>
    <row r="167" spans="3:15" x14ac:dyDescent="0.2">
      <c r="C167" s="303"/>
      <c r="D167" s="303"/>
      <c r="E167" s="303"/>
      <c r="F167" s="303"/>
      <c r="G167" s="303"/>
      <c r="H167" s="303"/>
      <c r="I167" s="303"/>
      <c r="J167" s="303"/>
      <c r="K167" s="303"/>
      <c r="L167" s="303"/>
      <c r="M167" s="303"/>
      <c r="N167" s="303"/>
      <c r="O167" s="112"/>
    </row>
    <row r="168" spans="3:15" x14ac:dyDescent="0.2">
      <c r="C168" s="303"/>
      <c r="D168" s="303"/>
      <c r="E168" s="303"/>
      <c r="F168" s="303"/>
      <c r="G168" s="303"/>
      <c r="H168" s="303"/>
      <c r="I168" s="303"/>
      <c r="J168" s="303"/>
      <c r="K168" s="303"/>
      <c r="L168" s="303"/>
      <c r="M168" s="303"/>
      <c r="N168" s="303"/>
      <c r="O168" s="112"/>
    </row>
    <row r="169" spans="3:15" x14ac:dyDescent="0.2">
      <c r="C169" s="303"/>
      <c r="D169" s="303"/>
      <c r="E169" s="303"/>
      <c r="F169" s="303"/>
      <c r="G169" s="303"/>
      <c r="H169" s="303"/>
      <c r="I169" s="303"/>
      <c r="J169" s="303"/>
      <c r="K169" s="303"/>
      <c r="L169" s="303"/>
      <c r="M169" s="303"/>
      <c r="N169" s="303"/>
      <c r="O169" s="112"/>
    </row>
    <row r="170" spans="3:15" x14ac:dyDescent="0.2">
      <c r="C170" s="303"/>
      <c r="D170" s="303"/>
      <c r="E170" s="303"/>
      <c r="F170" s="303"/>
      <c r="G170" s="303"/>
      <c r="H170" s="303"/>
      <c r="I170" s="303"/>
      <c r="J170" s="303"/>
      <c r="K170" s="303"/>
      <c r="L170" s="303"/>
      <c r="M170" s="303"/>
      <c r="N170" s="303"/>
      <c r="O170" s="112"/>
    </row>
    <row r="171" spans="3:15" x14ac:dyDescent="0.2">
      <c r="C171" s="303"/>
      <c r="D171" s="303"/>
      <c r="E171" s="303"/>
      <c r="F171" s="303"/>
      <c r="G171" s="303"/>
      <c r="H171" s="303"/>
      <c r="I171" s="303"/>
      <c r="J171" s="303"/>
      <c r="K171" s="303"/>
      <c r="L171" s="303"/>
      <c r="M171" s="303"/>
      <c r="N171" s="303"/>
      <c r="O171" s="112"/>
    </row>
    <row r="172" spans="3:15" x14ac:dyDescent="0.2">
      <c r="C172" s="303"/>
      <c r="D172" s="303"/>
      <c r="E172" s="303"/>
      <c r="F172" s="303"/>
      <c r="G172" s="303"/>
      <c r="H172" s="303"/>
      <c r="I172" s="303"/>
      <c r="J172" s="303"/>
      <c r="K172" s="303"/>
      <c r="L172" s="303"/>
      <c r="M172" s="303"/>
      <c r="N172" s="303"/>
      <c r="O172" s="112"/>
    </row>
    <row r="173" spans="3:15" ht="15" customHeight="1" x14ac:dyDescent="0.2">
      <c r="C173" s="303"/>
      <c r="D173" s="303"/>
      <c r="E173" s="303"/>
      <c r="F173" s="303"/>
      <c r="G173" s="303"/>
      <c r="H173" s="303"/>
      <c r="I173" s="303"/>
      <c r="J173" s="303"/>
      <c r="K173" s="303"/>
      <c r="L173" s="303"/>
      <c r="M173" s="303"/>
      <c r="N173" s="303"/>
      <c r="O173" s="112"/>
    </row>
    <row r="174" spans="3:15" ht="15" customHeight="1" x14ac:dyDescent="0.2">
      <c r="C174" s="303"/>
      <c r="D174" s="303"/>
      <c r="E174" s="303"/>
      <c r="F174" s="303"/>
      <c r="G174" s="303"/>
      <c r="H174" s="303"/>
      <c r="I174" s="303"/>
      <c r="J174" s="303"/>
      <c r="K174" s="303"/>
      <c r="L174" s="303"/>
      <c r="M174" s="303"/>
      <c r="N174" s="303"/>
      <c r="O174" s="112"/>
    </row>
    <row r="175" spans="3:15" ht="15" customHeight="1" x14ac:dyDescent="0.2">
      <c r="C175" s="303"/>
      <c r="D175" s="303"/>
      <c r="E175" s="303"/>
      <c r="F175" s="303"/>
      <c r="G175" s="303"/>
      <c r="H175" s="303"/>
      <c r="I175" s="303"/>
      <c r="J175" s="303"/>
      <c r="K175" s="303"/>
      <c r="L175" s="303"/>
      <c r="M175" s="303"/>
      <c r="N175" s="303"/>
      <c r="O175" s="112"/>
    </row>
    <row r="176" spans="3:15" ht="15" customHeight="1" x14ac:dyDescent="0.2">
      <c r="C176" s="303"/>
      <c r="D176" s="303"/>
      <c r="E176" s="303"/>
      <c r="F176" s="303"/>
      <c r="G176" s="303"/>
      <c r="H176" s="303"/>
      <c r="I176" s="303"/>
      <c r="J176" s="303"/>
      <c r="K176" s="303"/>
      <c r="L176" s="303"/>
      <c r="M176" s="303"/>
      <c r="N176" s="303"/>
      <c r="O176" s="112"/>
    </row>
    <row r="177" spans="3:15" ht="15" customHeight="1" x14ac:dyDescent="0.2">
      <c r="C177" s="303"/>
      <c r="D177" s="303"/>
      <c r="E177" s="303"/>
      <c r="F177" s="303"/>
      <c r="G177" s="303"/>
      <c r="H177" s="303"/>
      <c r="I177" s="303"/>
      <c r="J177" s="303"/>
      <c r="K177" s="303"/>
      <c r="L177" s="303"/>
      <c r="M177" s="303"/>
      <c r="N177" s="303"/>
      <c r="O177" s="112"/>
    </row>
    <row r="178" spans="3:15" ht="15" customHeight="1" x14ac:dyDescent="0.2">
      <c r="C178" s="303"/>
      <c r="D178" s="303"/>
      <c r="E178" s="303"/>
      <c r="F178" s="303"/>
      <c r="G178" s="303"/>
      <c r="H178" s="303"/>
      <c r="I178" s="303"/>
      <c r="J178" s="303"/>
      <c r="K178" s="303"/>
      <c r="L178" s="303"/>
      <c r="M178" s="303"/>
      <c r="N178" s="303"/>
      <c r="O178" s="112"/>
    </row>
    <row r="179" spans="3:15" ht="15" customHeight="1" x14ac:dyDescent="0.2">
      <c r="C179" s="303"/>
      <c r="D179" s="303"/>
      <c r="E179" s="303"/>
      <c r="F179" s="303"/>
      <c r="G179" s="303"/>
      <c r="H179" s="303"/>
      <c r="I179" s="303"/>
      <c r="J179" s="303"/>
      <c r="K179" s="303"/>
      <c r="L179" s="303"/>
      <c r="M179" s="303"/>
      <c r="N179" s="303"/>
      <c r="O179" s="112"/>
    </row>
    <row r="180" spans="3:15" ht="15" customHeight="1" x14ac:dyDescent="0.2">
      <c r="C180" s="303"/>
      <c r="D180" s="303"/>
      <c r="E180" s="303"/>
      <c r="F180" s="303"/>
      <c r="G180" s="303"/>
      <c r="H180" s="303"/>
      <c r="I180" s="303"/>
      <c r="J180" s="303"/>
      <c r="K180" s="303"/>
      <c r="L180" s="303"/>
      <c r="M180" s="303"/>
      <c r="N180" s="303"/>
      <c r="O180" s="112"/>
    </row>
    <row r="181" spans="3:15" ht="15" customHeight="1" x14ac:dyDescent="0.2">
      <c r="C181" s="303"/>
      <c r="D181" s="303"/>
      <c r="E181" s="303"/>
      <c r="F181" s="303"/>
      <c r="G181" s="303"/>
      <c r="H181" s="303"/>
      <c r="I181" s="303"/>
      <c r="J181" s="303"/>
      <c r="K181" s="303"/>
      <c r="L181" s="303"/>
      <c r="M181" s="303"/>
      <c r="N181" s="303"/>
      <c r="O181" s="112"/>
    </row>
    <row r="182" spans="3:15" ht="15" customHeight="1" x14ac:dyDescent="0.2">
      <c r="C182" s="303"/>
      <c r="D182" s="303"/>
      <c r="E182" s="303"/>
      <c r="F182" s="303"/>
      <c r="G182" s="303"/>
      <c r="H182" s="303"/>
      <c r="I182" s="303"/>
      <c r="J182" s="303"/>
      <c r="K182" s="303"/>
      <c r="L182" s="303"/>
      <c r="M182" s="303"/>
      <c r="N182" s="303"/>
      <c r="O182" s="112"/>
    </row>
    <row r="183" spans="3:15" ht="15" customHeight="1" x14ac:dyDescent="0.2">
      <c r="C183" s="303"/>
      <c r="D183" s="303"/>
      <c r="E183" s="303"/>
      <c r="F183" s="303"/>
      <c r="G183" s="303"/>
      <c r="H183" s="303"/>
      <c r="I183" s="303"/>
      <c r="J183" s="303"/>
      <c r="K183" s="303"/>
      <c r="L183" s="303"/>
      <c r="M183" s="303"/>
      <c r="N183" s="303"/>
      <c r="O183" s="112"/>
    </row>
    <row r="184" spans="3:15" ht="15" customHeight="1" x14ac:dyDescent="0.2">
      <c r="C184" s="303"/>
      <c r="D184" s="303"/>
      <c r="E184" s="303"/>
      <c r="F184" s="303"/>
      <c r="G184" s="303"/>
      <c r="H184" s="303"/>
      <c r="I184" s="303"/>
      <c r="J184" s="303"/>
      <c r="K184" s="303"/>
      <c r="L184" s="303"/>
      <c r="M184" s="303"/>
      <c r="N184" s="303"/>
      <c r="O184" s="112"/>
    </row>
    <row r="185" spans="3:15" ht="15" customHeight="1" x14ac:dyDescent="0.2">
      <c r="C185" s="303"/>
      <c r="D185" s="303"/>
      <c r="E185" s="303"/>
      <c r="F185" s="303"/>
      <c r="G185" s="303"/>
      <c r="H185" s="303"/>
      <c r="I185" s="303"/>
      <c r="J185" s="303"/>
      <c r="K185" s="303"/>
      <c r="L185" s="303"/>
      <c r="M185" s="303"/>
      <c r="N185" s="303"/>
      <c r="O185" s="112"/>
    </row>
    <row r="186" spans="3:15" ht="15" customHeight="1" x14ac:dyDescent="0.2">
      <c r="C186" s="303"/>
      <c r="D186" s="303"/>
      <c r="E186" s="303"/>
      <c r="F186" s="303"/>
      <c r="G186" s="303"/>
      <c r="H186" s="303"/>
      <c r="I186" s="303"/>
      <c r="J186" s="303"/>
      <c r="K186" s="303"/>
      <c r="L186" s="303"/>
      <c r="M186" s="303"/>
      <c r="N186" s="303"/>
      <c r="O186" s="112"/>
    </row>
    <row r="187" spans="3:15" ht="15" customHeight="1" x14ac:dyDescent="0.2">
      <c r="C187" s="303"/>
      <c r="D187" s="303"/>
      <c r="E187" s="303"/>
      <c r="F187" s="303"/>
      <c r="G187" s="303"/>
      <c r="H187" s="303"/>
      <c r="I187" s="303"/>
      <c r="J187" s="303"/>
      <c r="K187" s="303"/>
      <c r="L187" s="303"/>
      <c r="M187" s="303"/>
      <c r="N187" s="303"/>
      <c r="O187" s="112"/>
    </row>
    <row r="188" spans="3:15" ht="15" customHeight="1" x14ac:dyDescent="0.2">
      <c r="C188" s="303"/>
      <c r="D188" s="303"/>
      <c r="E188" s="303"/>
      <c r="F188" s="303"/>
      <c r="G188" s="303"/>
      <c r="H188" s="303"/>
      <c r="I188" s="303"/>
      <c r="J188" s="303"/>
      <c r="K188" s="303"/>
      <c r="L188" s="303"/>
      <c r="M188" s="303"/>
      <c r="N188" s="303"/>
      <c r="O188" s="112"/>
    </row>
    <row r="189" spans="3:15" ht="15" customHeight="1" x14ac:dyDescent="0.2">
      <c r="C189" s="303"/>
      <c r="D189" s="303"/>
      <c r="E189" s="303"/>
      <c r="F189" s="303"/>
      <c r="G189" s="303"/>
      <c r="H189" s="303"/>
      <c r="I189" s="303"/>
      <c r="J189" s="303"/>
      <c r="K189" s="303"/>
      <c r="L189" s="303"/>
      <c r="M189" s="303"/>
      <c r="N189" s="303"/>
      <c r="O189" s="112"/>
    </row>
    <row r="190" spans="3:15" ht="15" customHeight="1" x14ac:dyDescent="0.2">
      <c r="C190" s="303"/>
      <c r="D190" s="303"/>
      <c r="E190" s="303"/>
      <c r="F190" s="303"/>
      <c r="G190" s="303"/>
      <c r="H190" s="303"/>
      <c r="I190" s="303"/>
      <c r="J190" s="303"/>
      <c r="K190" s="303"/>
      <c r="L190" s="303"/>
      <c r="M190" s="303"/>
      <c r="N190" s="303"/>
      <c r="O190" s="112"/>
    </row>
    <row r="191" spans="3:15" ht="15" customHeight="1" x14ac:dyDescent="0.2">
      <c r="C191" s="303"/>
      <c r="D191" s="303"/>
      <c r="E191" s="303"/>
      <c r="F191" s="303"/>
      <c r="G191" s="303"/>
      <c r="H191" s="303"/>
      <c r="I191" s="303"/>
      <c r="J191" s="303"/>
      <c r="K191" s="303"/>
      <c r="L191" s="303"/>
      <c r="M191" s="303"/>
      <c r="N191" s="303"/>
      <c r="O191" s="112"/>
    </row>
    <row r="192" spans="3:15" ht="15" customHeight="1" x14ac:dyDescent="0.2">
      <c r="C192" s="303"/>
      <c r="D192" s="303"/>
      <c r="E192" s="303"/>
      <c r="F192" s="303"/>
      <c r="G192" s="303"/>
      <c r="H192" s="303"/>
      <c r="I192" s="303"/>
      <c r="J192" s="303"/>
      <c r="K192" s="303"/>
      <c r="L192" s="303"/>
      <c r="M192" s="303"/>
      <c r="N192" s="303"/>
      <c r="O192" s="112"/>
    </row>
    <row r="193" spans="3:15" ht="15" customHeight="1" x14ac:dyDescent="0.2">
      <c r="C193" s="303"/>
      <c r="D193" s="303"/>
      <c r="E193" s="303"/>
      <c r="F193" s="303"/>
      <c r="G193" s="303"/>
      <c r="H193" s="303"/>
      <c r="I193" s="303"/>
      <c r="J193" s="303"/>
      <c r="K193" s="303"/>
      <c r="L193" s="303"/>
      <c r="M193" s="303"/>
      <c r="N193" s="303"/>
      <c r="O193" s="112"/>
    </row>
    <row r="194" spans="3:15" ht="15" customHeight="1" x14ac:dyDescent="0.2">
      <c r="C194" s="303"/>
      <c r="D194" s="303"/>
      <c r="E194" s="303"/>
      <c r="F194" s="303"/>
      <c r="G194" s="303"/>
      <c r="H194" s="303"/>
      <c r="I194" s="303"/>
      <c r="J194" s="303"/>
      <c r="K194" s="303"/>
      <c r="L194" s="303"/>
      <c r="M194" s="303"/>
      <c r="N194" s="303"/>
      <c r="O194" s="112"/>
    </row>
    <row r="195" spans="3:15" ht="15" customHeight="1" x14ac:dyDescent="0.2">
      <c r="C195" s="303"/>
      <c r="D195" s="303"/>
      <c r="E195" s="303"/>
      <c r="F195" s="303"/>
      <c r="G195" s="303"/>
      <c r="H195" s="303"/>
      <c r="I195" s="303"/>
      <c r="J195" s="303"/>
      <c r="K195" s="303"/>
      <c r="L195" s="303"/>
      <c r="M195" s="303"/>
      <c r="N195" s="303"/>
      <c r="O195" s="112"/>
    </row>
    <row r="196" spans="3:15" ht="15" customHeight="1" x14ac:dyDescent="0.2">
      <c r="C196" s="303"/>
      <c r="D196" s="303"/>
      <c r="E196" s="303"/>
      <c r="F196" s="303"/>
      <c r="G196" s="303"/>
      <c r="H196" s="303"/>
      <c r="I196" s="303"/>
      <c r="J196" s="303"/>
      <c r="K196" s="303"/>
      <c r="L196" s="303"/>
      <c r="M196" s="303"/>
      <c r="N196" s="303"/>
      <c r="O196" s="112"/>
    </row>
    <row r="197" spans="3:15" ht="15" customHeight="1" x14ac:dyDescent="0.2">
      <c r="C197" s="303"/>
      <c r="D197" s="303"/>
      <c r="E197" s="303"/>
      <c r="F197" s="303"/>
      <c r="G197" s="303"/>
      <c r="H197" s="303"/>
      <c r="I197" s="303"/>
      <c r="J197" s="303"/>
      <c r="K197" s="303"/>
      <c r="L197" s="303"/>
      <c r="M197" s="303"/>
      <c r="N197" s="303"/>
      <c r="O197" s="112"/>
    </row>
    <row r="198" spans="3:15" ht="15" customHeight="1" x14ac:dyDescent="0.2">
      <c r="C198" s="303"/>
      <c r="D198" s="303"/>
      <c r="E198" s="303"/>
      <c r="F198" s="303"/>
      <c r="G198" s="303"/>
      <c r="H198" s="303"/>
      <c r="I198" s="303"/>
      <c r="J198" s="303"/>
      <c r="K198" s="303"/>
      <c r="L198" s="303"/>
      <c r="M198" s="303"/>
      <c r="N198" s="303"/>
      <c r="O198" s="112"/>
    </row>
    <row r="199" spans="3:15" ht="15" customHeight="1" x14ac:dyDescent="0.2">
      <c r="C199" s="303"/>
      <c r="D199" s="303"/>
      <c r="E199" s="303"/>
      <c r="F199" s="303"/>
      <c r="G199" s="303"/>
      <c r="H199" s="303"/>
      <c r="I199" s="303"/>
      <c r="J199" s="303"/>
      <c r="K199" s="303"/>
      <c r="L199" s="303"/>
      <c r="M199" s="303"/>
      <c r="N199" s="303"/>
      <c r="O199" s="112"/>
    </row>
    <row r="200" spans="3:15" ht="15" customHeight="1" x14ac:dyDescent="0.2">
      <c r="C200" s="303"/>
      <c r="D200" s="303"/>
      <c r="E200" s="303"/>
      <c r="F200" s="303"/>
      <c r="G200" s="303"/>
      <c r="H200" s="303"/>
      <c r="I200" s="303"/>
      <c r="J200" s="303"/>
      <c r="K200" s="303"/>
      <c r="L200" s="303"/>
      <c r="M200" s="303"/>
      <c r="N200" s="303"/>
      <c r="O200" s="112"/>
    </row>
    <row r="201" spans="3:15" ht="15" customHeight="1" x14ac:dyDescent="0.2">
      <c r="C201" s="303"/>
      <c r="D201" s="303"/>
      <c r="E201" s="303"/>
      <c r="F201" s="303"/>
      <c r="G201" s="303"/>
      <c r="H201" s="303"/>
      <c r="I201" s="303"/>
      <c r="J201" s="303"/>
      <c r="K201" s="303"/>
      <c r="L201" s="303"/>
      <c r="M201" s="303"/>
      <c r="N201" s="303"/>
      <c r="O201" s="112"/>
    </row>
    <row r="202" spans="3:15" ht="15" customHeight="1" x14ac:dyDescent="0.2">
      <c r="C202" s="303"/>
      <c r="D202" s="303"/>
      <c r="E202" s="303"/>
      <c r="F202" s="303"/>
      <c r="G202" s="303"/>
      <c r="H202" s="303"/>
      <c r="I202" s="303"/>
      <c r="J202" s="303"/>
      <c r="K202" s="303"/>
      <c r="L202" s="303"/>
      <c r="M202" s="303"/>
      <c r="N202" s="303"/>
    </row>
    <row r="203" spans="3:15" ht="15" customHeight="1" x14ac:dyDescent="0.2">
      <c r="C203" s="303"/>
      <c r="D203" s="303"/>
      <c r="E203" s="303"/>
      <c r="F203" s="303"/>
      <c r="G203" s="303"/>
      <c r="H203" s="303"/>
      <c r="I203" s="303"/>
      <c r="J203" s="303"/>
      <c r="K203" s="303"/>
      <c r="L203" s="303"/>
      <c r="M203" s="303"/>
      <c r="N203" s="303"/>
    </row>
    <row r="204" spans="3:15" ht="15" customHeight="1" x14ac:dyDescent="0.2">
      <c r="C204" s="303"/>
      <c r="D204" s="303"/>
      <c r="E204" s="303"/>
      <c r="F204" s="303"/>
      <c r="G204" s="303"/>
      <c r="H204" s="303"/>
      <c r="I204" s="303"/>
      <c r="J204" s="303"/>
      <c r="K204" s="303"/>
      <c r="L204" s="303"/>
      <c r="M204" s="303"/>
      <c r="N204" s="303"/>
    </row>
    <row r="205" spans="3:15" ht="15" customHeight="1" x14ac:dyDescent="0.2">
      <c r="C205" s="303"/>
      <c r="D205" s="303"/>
      <c r="E205" s="303"/>
      <c r="F205" s="303"/>
      <c r="G205" s="303"/>
      <c r="H205" s="303"/>
      <c r="I205" s="303"/>
      <c r="J205" s="303"/>
      <c r="K205" s="303"/>
      <c r="L205" s="303"/>
      <c r="M205" s="303"/>
      <c r="N205" s="303"/>
    </row>
    <row r="206" spans="3:15" ht="15" customHeight="1" x14ac:dyDescent="0.2">
      <c r="C206" s="303"/>
      <c r="D206" s="303"/>
      <c r="E206" s="303"/>
      <c r="F206" s="303"/>
      <c r="G206" s="303"/>
      <c r="H206" s="303"/>
      <c r="I206" s="303"/>
      <c r="J206" s="303"/>
      <c r="K206" s="303"/>
      <c r="L206" s="303"/>
      <c r="M206" s="303"/>
      <c r="N206" s="303"/>
    </row>
    <row r="207" spans="3:15" ht="15" customHeight="1" x14ac:dyDescent="0.2">
      <c r="C207" s="303"/>
      <c r="D207" s="303"/>
      <c r="E207" s="303"/>
      <c r="F207" s="303"/>
      <c r="G207" s="303"/>
      <c r="H207" s="303"/>
      <c r="I207" s="303"/>
      <c r="J207" s="303"/>
      <c r="K207" s="303"/>
      <c r="L207" s="303"/>
      <c r="M207" s="303"/>
      <c r="N207" s="303"/>
    </row>
    <row r="208" spans="3:15" ht="15" customHeight="1" x14ac:dyDescent="0.2">
      <c r="C208" s="303"/>
      <c r="D208" s="303"/>
      <c r="E208" s="303"/>
      <c r="F208" s="303"/>
      <c r="G208" s="303"/>
      <c r="H208" s="303"/>
      <c r="I208" s="303"/>
      <c r="J208" s="303"/>
      <c r="K208" s="303"/>
      <c r="L208" s="303"/>
      <c r="M208" s="303"/>
      <c r="N208" s="303"/>
    </row>
    <row r="209" spans="3:14" ht="15" customHeight="1" x14ac:dyDescent="0.2">
      <c r="C209" s="303"/>
      <c r="D209" s="303"/>
      <c r="E209" s="303"/>
      <c r="F209" s="303"/>
      <c r="G209" s="303"/>
      <c r="H209" s="303"/>
      <c r="I209" s="303"/>
      <c r="J209" s="303"/>
      <c r="K209" s="303"/>
      <c r="L209" s="303"/>
      <c r="M209" s="303"/>
      <c r="N209" s="303"/>
    </row>
    <row r="210" spans="3:14" ht="15" customHeight="1" x14ac:dyDescent="0.2">
      <c r="C210" s="303"/>
      <c r="D210" s="303"/>
      <c r="E210" s="303"/>
      <c r="F210" s="303"/>
      <c r="G210" s="303"/>
      <c r="H210" s="303"/>
      <c r="I210" s="303"/>
      <c r="J210" s="303"/>
      <c r="K210" s="303"/>
      <c r="L210" s="303"/>
      <c r="M210" s="303"/>
      <c r="N210" s="303"/>
    </row>
    <row r="211" spans="3:14" ht="15" customHeight="1" x14ac:dyDescent="0.2">
      <c r="C211" s="303"/>
      <c r="D211" s="303"/>
      <c r="E211" s="303"/>
      <c r="F211" s="303"/>
      <c r="G211" s="303"/>
      <c r="H211" s="303"/>
      <c r="I211" s="303"/>
      <c r="J211" s="303"/>
      <c r="K211" s="303"/>
      <c r="L211" s="303"/>
      <c r="M211" s="303"/>
      <c r="N211" s="303"/>
    </row>
    <row r="212" spans="3:14" ht="15" customHeight="1" x14ac:dyDescent="0.2">
      <c r="C212" s="303"/>
      <c r="D212" s="303"/>
      <c r="E212" s="303"/>
      <c r="F212" s="303"/>
      <c r="G212" s="303"/>
      <c r="H212" s="303"/>
      <c r="I212" s="303"/>
      <c r="J212" s="303"/>
      <c r="K212" s="303"/>
      <c r="L212" s="303"/>
      <c r="M212" s="303"/>
      <c r="N212" s="303"/>
    </row>
    <row r="213" spans="3:14" ht="15" customHeight="1" x14ac:dyDescent="0.2">
      <c r="C213" s="303"/>
      <c r="D213" s="303"/>
      <c r="E213" s="303"/>
      <c r="F213" s="303"/>
      <c r="G213" s="303"/>
      <c r="H213" s="303"/>
      <c r="I213" s="303"/>
      <c r="J213" s="303"/>
      <c r="K213" s="303"/>
      <c r="L213" s="303"/>
      <c r="M213" s="303"/>
      <c r="N213" s="303"/>
    </row>
    <row r="214" spans="3:14" ht="15" customHeight="1" x14ac:dyDescent="0.2">
      <c r="C214" s="303"/>
      <c r="D214" s="303"/>
      <c r="E214" s="303"/>
      <c r="F214" s="303"/>
      <c r="G214" s="303"/>
      <c r="H214" s="303"/>
      <c r="I214" s="303"/>
      <c r="J214" s="303"/>
      <c r="K214" s="303"/>
      <c r="L214" s="303"/>
      <c r="M214" s="303"/>
      <c r="N214" s="303"/>
    </row>
    <row r="215" spans="3:14" ht="15" customHeight="1" x14ac:dyDescent="0.2">
      <c r="C215" s="303"/>
      <c r="D215" s="303"/>
      <c r="E215" s="303"/>
      <c r="F215" s="303"/>
      <c r="G215" s="303"/>
      <c r="H215" s="303"/>
      <c r="I215" s="303"/>
      <c r="J215" s="303"/>
      <c r="K215" s="303"/>
      <c r="L215" s="303"/>
      <c r="M215" s="303"/>
      <c r="N215" s="303"/>
    </row>
    <row r="216" spans="3:14" ht="15" customHeight="1" x14ac:dyDescent="0.2">
      <c r="C216" s="303"/>
      <c r="D216" s="303"/>
      <c r="E216" s="303"/>
      <c r="F216" s="303"/>
      <c r="G216" s="303"/>
      <c r="H216" s="303"/>
      <c r="I216" s="303"/>
      <c r="J216" s="303"/>
      <c r="K216" s="303"/>
      <c r="L216" s="303"/>
      <c r="M216" s="303"/>
      <c r="N216" s="303"/>
    </row>
    <row r="217" spans="3:14" ht="15" customHeight="1" x14ac:dyDescent="0.2">
      <c r="C217" s="303"/>
      <c r="D217" s="303"/>
      <c r="E217" s="303"/>
      <c r="F217" s="303"/>
      <c r="G217" s="303"/>
      <c r="H217" s="303"/>
      <c r="I217" s="303"/>
      <c r="J217" s="303"/>
      <c r="K217" s="303"/>
      <c r="L217" s="303"/>
      <c r="M217" s="303"/>
      <c r="N217" s="303"/>
    </row>
    <row r="218" spans="3:14" ht="15" customHeight="1" x14ac:dyDescent="0.2">
      <c r="C218" s="303"/>
      <c r="D218" s="303"/>
      <c r="E218" s="303"/>
      <c r="F218" s="303"/>
      <c r="G218" s="303"/>
      <c r="H218" s="303"/>
      <c r="I218" s="303"/>
      <c r="J218" s="303"/>
      <c r="K218" s="303"/>
      <c r="L218" s="303"/>
      <c r="M218" s="303"/>
      <c r="N218" s="303"/>
    </row>
    <row r="219" spans="3:14" ht="15" customHeight="1" x14ac:dyDescent="0.2">
      <c r="C219" s="303"/>
      <c r="D219" s="303"/>
      <c r="E219" s="303"/>
      <c r="F219" s="303"/>
      <c r="G219" s="303"/>
      <c r="H219" s="303"/>
      <c r="I219" s="303"/>
      <c r="J219" s="303"/>
      <c r="K219" s="303"/>
      <c r="L219" s="303"/>
      <c r="M219" s="303"/>
      <c r="N219" s="303"/>
    </row>
    <row r="220" spans="3:14" ht="15" customHeight="1" x14ac:dyDescent="0.2">
      <c r="C220" s="303"/>
      <c r="D220" s="303"/>
      <c r="E220" s="303"/>
      <c r="F220" s="303"/>
      <c r="G220" s="303"/>
      <c r="H220" s="303"/>
      <c r="I220" s="303"/>
      <c r="J220" s="303"/>
      <c r="K220" s="303"/>
      <c r="L220" s="303"/>
      <c r="M220" s="303"/>
      <c r="N220" s="303"/>
    </row>
    <row r="221" spans="3:14" ht="15" customHeight="1" x14ac:dyDescent="0.2">
      <c r="C221" s="303"/>
      <c r="D221" s="303"/>
      <c r="E221" s="303"/>
      <c r="F221" s="303"/>
      <c r="G221" s="303"/>
      <c r="H221" s="303"/>
      <c r="I221" s="303"/>
      <c r="J221" s="303"/>
      <c r="K221" s="303"/>
      <c r="L221" s="303"/>
      <c r="M221" s="303"/>
      <c r="N221" s="303"/>
    </row>
    <row r="222" spans="3:14" ht="15" customHeight="1" x14ac:dyDescent="0.2">
      <c r="C222" s="303"/>
      <c r="D222" s="303"/>
      <c r="E222" s="303"/>
      <c r="F222" s="303"/>
      <c r="G222" s="303"/>
      <c r="H222" s="303"/>
      <c r="I222" s="303"/>
      <c r="J222" s="303"/>
      <c r="K222" s="303"/>
      <c r="L222" s="303"/>
      <c r="M222" s="303"/>
      <c r="N222" s="303"/>
    </row>
    <row r="223" spans="3:14" ht="15" customHeight="1" x14ac:dyDescent="0.2">
      <c r="C223" s="303"/>
      <c r="D223" s="303"/>
      <c r="E223" s="303"/>
      <c r="F223" s="303"/>
      <c r="G223" s="303"/>
      <c r="H223" s="303"/>
      <c r="I223" s="303"/>
      <c r="J223" s="303"/>
      <c r="K223" s="303"/>
      <c r="L223" s="303"/>
      <c r="M223" s="303"/>
      <c r="N223" s="303"/>
    </row>
    <row r="224" spans="3:14" ht="15" customHeight="1" x14ac:dyDescent="0.2">
      <c r="C224" s="303"/>
      <c r="D224" s="303"/>
      <c r="E224" s="303"/>
      <c r="F224" s="303"/>
      <c r="G224" s="303"/>
      <c r="H224" s="303"/>
      <c r="I224" s="303"/>
      <c r="J224" s="303"/>
      <c r="K224" s="303"/>
      <c r="L224" s="303"/>
      <c r="M224" s="303"/>
      <c r="N224" s="303"/>
    </row>
    <row r="225" spans="3:14" ht="15" customHeight="1" x14ac:dyDescent="0.2">
      <c r="C225" s="303"/>
      <c r="D225" s="303"/>
      <c r="E225" s="303"/>
      <c r="F225" s="303"/>
      <c r="G225" s="303"/>
      <c r="H225" s="303"/>
      <c r="I225" s="303"/>
      <c r="J225" s="303"/>
      <c r="K225" s="303"/>
      <c r="L225" s="303"/>
      <c r="M225" s="303"/>
      <c r="N225" s="303"/>
    </row>
    <row r="226" spans="3:14" ht="15" customHeight="1" x14ac:dyDescent="0.2">
      <c r="C226" s="303"/>
      <c r="D226" s="303"/>
      <c r="E226" s="303"/>
      <c r="F226" s="303"/>
      <c r="G226" s="303"/>
      <c r="H226" s="303"/>
      <c r="I226" s="303"/>
      <c r="J226" s="303"/>
      <c r="K226" s="303"/>
      <c r="L226" s="303"/>
      <c r="M226" s="303"/>
      <c r="N226" s="303"/>
    </row>
    <row r="227" spans="3:14" ht="15" customHeight="1" x14ac:dyDescent="0.2">
      <c r="C227" s="303"/>
      <c r="D227" s="303"/>
      <c r="E227" s="303"/>
      <c r="F227" s="303"/>
      <c r="G227" s="303"/>
      <c r="H227" s="303"/>
      <c r="I227" s="303"/>
      <c r="J227" s="303"/>
      <c r="K227" s="303"/>
      <c r="L227" s="303"/>
      <c r="M227" s="303"/>
      <c r="N227" s="303"/>
    </row>
    <row r="228" spans="3:14" ht="15" customHeight="1" x14ac:dyDescent="0.2">
      <c r="C228" s="303"/>
      <c r="D228" s="303"/>
      <c r="E228" s="303"/>
      <c r="F228" s="303"/>
      <c r="G228" s="303"/>
      <c r="H228" s="303"/>
      <c r="I228" s="303"/>
      <c r="J228" s="303"/>
      <c r="K228" s="303"/>
      <c r="L228" s="303"/>
      <c r="M228" s="303"/>
      <c r="N228" s="303"/>
    </row>
    <row r="229" spans="3:14" ht="15" customHeight="1" x14ac:dyDescent="0.2">
      <c r="C229" s="303"/>
      <c r="D229" s="303"/>
      <c r="E229" s="303"/>
      <c r="F229" s="303"/>
      <c r="G229" s="303"/>
      <c r="H229" s="303"/>
      <c r="I229" s="303"/>
      <c r="J229" s="303"/>
      <c r="K229" s="303"/>
      <c r="L229" s="303"/>
      <c r="M229" s="303"/>
      <c r="N229" s="303"/>
    </row>
    <row r="230" spans="3:14" ht="15" customHeight="1" x14ac:dyDescent="0.2">
      <c r="C230" s="303"/>
      <c r="D230" s="303"/>
      <c r="E230" s="303"/>
      <c r="F230" s="303"/>
      <c r="G230" s="303"/>
      <c r="H230" s="303"/>
      <c r="I230" s="303"/>
      <c r="J230" s="303"/>
      <c r="K230" s="303"/>
      <c r="L230" s="303"/>
      <c r="M230" s="303"/>
      <c r="N230" s="303"/>
    </row>
    <row r="231" spans="3:14" ht="15" customHeight="1" x14ac:dyDescent="0.2">
      <c r="C231" s="303"/>
      <c r="D231" s="303"/>
      <c r="E231" s="303"/>
      <c r="F231" s="303"/>
      <c r="G231" s="303"/>
      <c r="H231" s="303"/>
      <c r="I231" s="303"/>
      <c r="J231" s="303"/>
      <c r="K231" s="303"/>
      <c r="L231" s="303"/>
      <c r="M231" s="303"/>
      <c r="N231" s="303"/>
    </row>
    <row r="232" spans="3:14" ht="15" customHeight="1" x14ac:dyDescent="0.2">
      <c r="C232" s="303"/>
      <c r="D232" s="303"/>
      <c r="E232" s="303"/>
      <c r="F232" s="303"/>
      <c r="G232" s="303"/>
      <c r="H232" s="303"/>
      <c r="I232" s="303"/>
      <c r="J232" s="303"/>
      <c r="K232" s="303"/>
      <c r="L232" s="303"/>
      <c r="M232" s="303"/>
      <c r="N232" s="303"/>
    </row>
    <row r="233" spans="3:14" ht="15" customHeight="1" x14ac:dyDescent="0.2">
      <c r="C233" s="303"/>
      <c r="D233" s="303"/>
      <c r="E233" s="303"/>
      <c r="F233" s="303"/>
      <c r="G233" s="303"/>
      <c r="H233" s="303"/>
      <c r="I233" s="303"/>
      <c r="J233" s="303"/>
      <c r="K233" s="303"/>
      <c r="L233" s="303"/>
      <c r="M233" s="303"/>
      <c r="N233" s="303"/>
    </row>
    <row r="234" spans="3:14" ht="15" customHeight="1" x14ac:dyDescent="0.2">
      <c r="C234" s="303"/>
      <c r="D234" s="303"/>
      <c r="E234" s="303"/>
      <c r="F234" s="303"/>
      <c r="G234" s="303"/>
      <c r="H234" s="303"/>
      <c r="I234" s="303"/>
      <c r="J234" s="303"/>
      <c r="K234" s="303"/>
      <c r="L234" s="303"/>
      <c r="M234" s="303"/>
      <c r="N234" s="303"/>
    </row>
    <row r="235" spans="3:14" ht="15" customHeight="1" x14ac:dyDescent="0.2">
      <c r="C235" s="303"/>
      <c r="D235" s="303"/>
      <c r="E235" s="303"/>
      <c r="F235" s="303"/>
      <c r="G235" s="303"/>
      <c r="H235" s="303"/>
      <c r="I235" s="303"/>
      <c r="J235" s="303"/>
      <c r="K235" s="303"/>
      <c r="L235" s="303"/>
      <c r="M235" s="303"/>
      <c r="N235" s="303"/>
    </row>
    <row r="236" spans="3:14" x14ac:dyDescent="0.2">
      <c r="C236" s="303"/>
      <c r="D236" s="303"/>
      <c r="E236" s="303"/>
      <c r="F236" s="303"/>
      <c r="G236" s="303"/>
      <c r="H236" s="303"/>
      <c r="I236" s="303"/>
      <c r="J236" s="303"/>
      <c r="K236" s="303"/>
      <c r="L236" s="303"/>
      <c r="M236" s="303"/>
      <c r="N236" s="303"/>
    </row>
    <row r="237" spans="3:14" x14ac:dyDescent="0.2">
      <c r="C237" s="303"/>
      <c r="D237" s="303"/>
      <c r="E237" s="303"/>
      <c r="F237" s="303"/>
      <c r="G237" s="303"/>
      <c r="H237" s="303"/>
      <c r="I237" s="303"/>
      <c r="J237" s="303"/>
      <c r="K237" s="303"/>
      <c r="L237" s="303"/>
      <c r="M237" s="303"/>
      <c r="N237" s="303"/>
    </row>
    <row r="238" spans="3:14" x14ac:dyDescent="0.2">
      <c r="C238" s="303"/>
      <c r="D238" s="303"/>
      <c r="E238" s="303"/>
      <c r="F238" s="303"/>
      <c r="G238" s="303"/>
      <c r="H238" s="303"/>
      <c r="I238" s="303"/>
      <c r="J238" s="303"/>
      <c r="K238" s="303"/>
      <c r="L238" s="303"/>
      <c r="M238" s="303"/>
      <c r="N238" s="303"/>
    </row>
    <row r="239" spans="3:14" x14ac:dyDescent="0.2">
      <c r="C239" s="303"/>
      <c r="D239" s="303"/>
      <c r="E239" s="303"/>
      <c r="F239" s="303"/>
      <c r="G239" s="303"/>
      <c r="H239" s="303"/>
      <c r="I239" s="303"/>
      <c r="J239" s="303"/>
      <c r="K239" s="303"/>
      <c r="L239" s="303"/>
      <c r="M239" s="303"/>
      <c r="N239" s="303"/>
    </row>
    <row r="240" spans="3:14" x14ac:dyDescent="0.2">
      <c r="C240" s="303"/>
      <c r="D240" s="303"/>
      <c r="E240" s="303"/>
      <c r="F240" s="303"/>
      <c r="G240" s="303"/>
      <c r="H240" s="303"/>
      <c r="I240" s="303"/>
      <c r="J240" s="303"/>
      <c r="K240" s="303"/>
      <c r="L240" s="303"/>
      <c r="M240" s="303"/>
      <c r="N240" s="303"/>
    </row>
    <row r="241" spans="3:14" x14ac:dyDescent="0.2">
      <c r="C241" s="303"/>
      <c r="D241" s="303"/>
      <c r="E241" s="303"/>
      <c r="F241" s="303"/>
      <c r="G241" s="303"/>
      <c r="H241" s="303"/>
      <c r="I241" s="303"/>
      <c r="J241" s="303"/>
      <c r="K241" s="303"/>
      <c r="L241" s="303"/>
      <c r="M241" s="303"/>
      <c r="N241" s="303"/>
    </row>
    <row r="242" spans="3:14" x14ac:dyDescent="0.2">
      <c r="C242" s="303"/>
      <c r="D242" s="303"/>
      <c r="E242" s="303"/>
      <c r="F242" s="303"/>
      <c r="G242" s="303"/>
      <c r="H242" s="303"/>
      <c r="I242" s="303"/>
      <c r="J242" s="303"/>
      <c r="K242" s="303"/>
      <c r="L242" s="303"/>
      <c r="M242" s="303"/>
      <c r="N242" s="303"/>
    </row>
    <row r="243" spans="3:14" x14ac:dyDescent="0.2">
      <c r="C243" s="303"/>
      <c r="D243" s="303"/>
      <c r="E243" s="303"/>
      <c r="F243" s="303"/>
      <c r="G243" s="303"/>
      <c r="H243" s="303"/>
      <c r="I243" s="303"/>
      <c r="J243" s="303"/>
      <c r="K243" s="303"/>
      <c r="L243" s="303"/>
      <c r="M243" s="303"/>
      <c r="N243" s="303"/>
    </row>
    <row r="244" spans="3:14" x14ac:dyDescent="0.2">
      <c r="C244" s="303"/>
      <c r="D244" s="303"/>
      <c r="E244" s="303"/>
      <c r="F244" s="303"/>
      <c r="G244" s="303"/>
      <c r="H244" s="303"/>
      <c r="I244" s="303"/>
      <c r="J244" s="303"/>
      <c r="K244" s="303"/>
      <c r="L244" s="303"/>
      <c r="M244" s="303"/>
      <c r="N244" s="303"/>
    </row>
    <row r="245" spans="3:14" x14ac:dyDescent="0.2">
      <c r="C245" s="303"/>
      <c r="D245" s="303"/>
      <c r="E245" s="303"/>
      <c r="F245" s="303"/>
      <c r="G245" s="303"/>
      <c r="H245" s="303"/>
      <c r="I245" s="303"/>
      <c r="J245" s="303"/>
      <c r="K245" s="303"/>
      <c r="L245" s="303"/>
      <c r="M245" s="303"/>
      <c r="N245" s="303"/>
    </row>
    <row r="246" spans="3:14" x14ac:dyDescent="0.2">
      <c r="C246" s="303"/>
      <c r="D246" s="303"/>
      <c r="E246" s="303"/>
      <c r="F246" s="303"/>
      <c r="G246" s="303"/>
      <c r="H246" s="303"/>
      <c r="I246" s="303"/>
      <c r="J246" s="303"/>
      <c r="K246" s="303"/>
      <c r="L246" s="303"/>
      <c r="M246" s="303"/>
      <c r="N246" s="303"/>
    </row>
    <row r="247" spans="3:14" x14ac:dyDescent="0.2">
      <c r="C247" s="303"/>
      <c r="D247" s="303"/>
      <c r="E247" s="303"/>
      <c r="F247" s="303"/>
      <c r="G247" s="303"/>
      <c r="H247" s="303"/>
      <c r="I247" s="303"/>
      <c r="J247" s="303"/>
      <c r="K247" s="303"/>
      <c r="L247" s="303"/>
      <c r="M247" s="303"/>
      <c r="N247" s="303"/>
    </row>
    <row r="248" spans="3:14" x14ac:dyDescent="0.2">
      <c r="C248" s="303"/>
      <c r="D248" s="303"/>
      <c r="E248" s="303"/>
      <c r="F248" s="303"/>
      <c r="G248" s="303"/>
      <c r="H248" s="303"/>
      <c r="I248" s="303"/>
      <c r="J248" s="303"/>
      <c r="K248" s="303"/>
      <c r="L248" s="303"/>
      <c r="M248" s="303"/>
      <c r="N248" s="303"/>
    </row>
    <row r="249" spans="3:14" x14ac:dyDescent="0.2">
      <c r="C249" s="303"/>
      <c r="D249" s="303"/>
      <c r="E249" s="303"/>
      <c r="F249" s="303"/>
      <c r="G249" s="303"/>
      <c r="H249" s="303"/>
      <c r="I249" s="303"/>
      <c r="J249" s="303"/>
      <c r="K249" s="303"/>
      <c r="L249" s="303"/>
      <c r="M249" s="303"/>
      <c r="N249" s="303"/>
    </row>
    <row r="250" spans="3:14" x14ac:dyDescent="0.2">
      <c r="C250" s="303"/>
      <c r="D250" s="303"/>
      <c r="E250" s="303"/>
      <c r="F250" s="303"/>
      <c r="G250" s="303"/>
      <c r="H250" s="303"/>
      <c r="I250" s="303"/>
      <c r="J250" s="303"/>
      <c r="K250" s="303"/>
      <c r="L250" s="303"/>
      <c r="M250" s="303"/>
      <c r="N250" s="303"/>
    </row>
    <row r="251" spans="3:14" x14ac:dyDescent="0.2">
      <c r="C251" s="303"/>
      <c r="D251" s="303"/>
      <c r="E251" s="303"/>
      <c r="F251" s="303"/>
      <c r="G251" s="303"/>
      <c r="H251" s="303"/>
      <c r="I251" s="303"/>
      <c r="J251" s="303"/>
      <c r="K251" s="303"/>
      <c r="L251" s="303"/>
      <c r="M251" s="303"/>
      <c r="N251" s="303"/>
    </row>
    <row r="252" spans="3:14" x14ac:dyDescent="0.2">
      <c r="C252" s="303"/>
      <c r="D252" s="303"/>
      <c r="E252" s="303"/>
      <c r="F252" s="303"/>
      <c r="G252" s="303"/>
      <c r="H252" s="303"/>
      <c r="I252" s="303"/>
      <c r="J252" s="303"/>
      <c r="K252" s="303"/>
      <c r="L252" s="303"/>
      <c r="M252" s="303"/>
      <c r="N252" s="303"/>
    </row>
    <row r="253" spans="3:14" x14ac:dyDescent="0.2">
      <c r="C253" s="303"/>
      <c r="D253" s="303"/>
      <c r="E253" s="303"/>
      <c r="F253" s="303"/>
      <c r="G253" s="303"/>
      <c r="H253" s="303"/>
      <c r="I253" s="303"/>
      <c r="J253" s="303"/>
      <c r="K253" s="303"/>
      <c r="L253" s="303"/>
      <c r="M253" s="303"/>
      <c r="N253" s="303"/>
    </row>
    <row r="254" spans="3:14" x14ac:dyDescent="0.2">
      <c r="C254" s="303"/>
      <c r="D254" s="303"/>
      <c r="E254" s="303"/>
      <c r="F254" s="303"/>
      <c r="G254" s="303"/>
      <c r="H254" s="303"/>
      <c r="I254" s="303"/>
      <c r="J254" s="303"/>
      <c r="K254" s="303"/>
      <c r="L254" s="303"/>
      <c r="M254" s="303"/>
      <c r="N254" s="303"/>
    </row>
    <row r="255" spans="3:14" x14ac:dyDescent="0.2">
      <c r="C255" s="303"/>
      <c r="D255" s="303"/>
      <c r="E255" s="303"/>
      <c r="F255" s="303"/>
      <c r="G255" s="303"/>
      <c r="H255" s="303"/>
      <c r="I255" s="303"/>
      <c r="J255" s="303"/>
      <c r="K255" s="303"/>
      <c r="L255" s="303"/>
      <c r="M255" s="303"/>
      <c r="N255" s="303"/>
    </row>
    <row r="256" spans="3:14" x14ac:dyDescent="0.2">
      <c r="C256" s="303"/>
      <c r="D256" s="303"/>
      <c r="E256" s="303"/>
      <c r="F256" s="303"/>
      <c r="G256" s="303"/>
      <c r="H256" s="303"/>
      <c r="I256" s="303"/>
      <c r="J256" s="303"/>
      <c r="K256" s="303"/>
      <c r="L256" s="303"/>
      <c r="M256" s="303"/>
      <c r="N256" s="303"/>
    </row>
    <row r="257" spans="3:14" x14ac:dyDescent="0.2">
      <c r="C257" s="303"/>
      <c r="D257" s="303"/>
      <c r="E257" s="303"/>
      <c r="F257" s="303"/>
      <c r="G257" s="303"/>
      <c r="H257" s="303"/>
      <c r="I257" s="303"/>
      <c r="J257" s="303"/>
      <c r="K257" s="303"/>
      <c r="L257" s="303"/>
      <c r="M257" s="303"/>
      <c r="N257" s="303"/>
    </row>
    <row r="258" spans="3:14" x14ac:dyDescent="0.2">
      <c r="C258" s="303"/>
      <c r="D258" s="303"/>
      <c r="E258" s="303"/>
      <c r="F258" s="303"/>
      <c r="G258" s="303"/>
      <c r="H258" s="303"/>
      <c r="I258" s="303"/>
      <c r="J258" s="303"/>
      <c r="K258" s="303"/>
      <c r="L258" s="303"/>
      <c r="M258" s="303"/>
      <c r="N258" s="303"/>
    </row>
    <row r="259" spans="3:14" x14ac:dyDescent="0.2">
      <c r="C259" s="303"/>
      <c r="D259" s="303"/>
      <c r="E259" s="303"/>
      <c r="F259" s="303"/>
      <c r="G259" s="303"/>
      <c r="H259" s="303"/>
      <c r="I259" s="303"/>
      <c r="J259" s="303"/>
      <c r="K259" s="303"/>
      <c r="L259" s="303"/>
      <c r="M259" s="303"/>
      <c r="N259" s="303"/>
    </row>
    <row r="260" spans="3:14" x14ac:dyDescent="0.2">
      <c r="C260" s="303"/>
      <c r="D260" s="303"/>
      <c r="E260" s="303"/>
      <c r="F260" s="303"/>
      <c r="G260" s="303"/>
      <c r="H260" s="303"/>
      <c r="I260" s="303"/>
      <c r="J260" s="303"/>
      <c r="K260" s="303"/>
      <c r="L260" s="303"/>
      <c r="M260" s="303"/>
      <c r="N260" s="303"/>
    </row>
    <row r="261" spans="3:14" x14ac:dyDescent="0.2">
      <c r="C261" s="303"/>
      <c r="D261" s="303"/>
      <c r="E261" s="303"/>
      <c r="F261" s="303"/>
      <c r="G261" s="303"/>
      <c r="H261" s="303"/>
      <c r="I261" s="303"/>
      <c r="J261" s="303"/>
      <c r="K261" s="303"/>
      <c r="L261" s="303"/>
      <c r="M261" s="303"/>
      <c r="N261" s="303"/>
    </row>
    <row r="262" spans="3:14" x14ac:dyDescent="0.2">
      <c r="C262" s="303"/>
      <c r="D262" s="303"/>
      <c r="E262" s="303"/>
      <c r="F262" s="303"/>
      <c r="G262" s="303"/>
      <c r="H262" s="303"/>
      <c r="I262" s="303"/>
      <c r="J262" s="303"/>
      <c r="K262" s="303"/>
      <c r="L262" s="303"/>
      <c r="M262" s="303"/>
      <c r="N262" s="303"/>
    </row>
    <row r="263" spans="3:14" x14ac:dyDescent="0.2">
      <c r="C263" s="303"/>
      <c r="D263" s="303"/>
      <c r="E263" s="303"/>
      <c r="F263" s="303"/>
      <c r="G263" s="303"/>
      <c r="H263" s="303"/>
      <c r="I263" s="303"/>
      <c r="J263" s="303"/>
      <c r="K263" s="303"/>
      <c r="L263" s="303"/>
      <c r="M263" s="303"/>
      <c r="N263" s="303"/>
    </row>
    <row r="264" spans="3:14" x14ac:dyDescent="0.2">
      <c r="C264" s="303"/>
      <c r="D264" s="303"/>
      <c r="E264" s="303"/>
      <c r="F264" s="303"/>
      <c r="G264" s="303"/>
      <c r="H264" s="303"/>
      <c r="I264" s="303"/>
      <c r="J264" s="303"/>
      <c r="K264" s="303"/>
      <c r="L264" s="303"/>
      <c r="M264" s="303"/>
      <c r="N264" s="303"/>
    </row>
    <row r="265" spans="3:14" x14ac:dyDescent="0.2">
      <c r="C265" s="303"/>
      <c r="D265" s="303"/>
      <c r="E265" s="303"/>
      <c r="F265" s="303"/>
      <c r="G265" s="303"/>
      <c r="H265" s="303"/>
      <c r="I265" s="303"/>
      <c r="J265" s="303"/>
      <c r="K265" s="303"/>
      <c r="L265" s="303"/>
      <c r="M265" s="303"/>
      <c r="N265" s="303"/>
    </row>
    <row r="266" spans="3:14" x14ac:dyDescent="0.2">
      <c r="C266" s="303"/>
      <c r="D266" s="303"/>
      <c r="E266" s="303"/>
      <c r="F266" s="303"/>
      <c r="G266" s="303"/>
      <c r="H266" s="303"/>
      <c r="I266" s="303"/>
      <c r="J266" s="303"/>
      <c r="K266" s="303"/>
      <c r="L266" s="303"/>
      <c r="M266" s="303"/>
      <c r="N266" s="303"/>
    </row>
    <row r="267" spans="3:14" x14ac:dyDescent="0.2">
      <c r="C267" s="303"/>
      <c r="D267" s="303"/>
      <c r="E267" s="303"/>
      <c r="F267" s="303"/>
      <c r="G267" s="303"/>
      <c r="H267" s="303"/>
      <c r="I267" s="303"/>
      <c r="J267" s="303"/>
      <c r="K267" s="303"/>
      <c r="L267" s="303"/>
      <c r="M267" s="303"/>
      <c r="N267" s="303"/>
    </row>
    <row r="268" spans="3:14" x14ac:dyDescent="0.2">
      <c r="C268" s="303"/>
      <c r="D268" s="303"/>
      <c r="E268" s="303"/>
      <c r="F268" s="303"/>
      <c r="G268" s="303"/>
      <c r="H268" s="303"/>
      <c r="I268" s="303"/>
      <c r="J268" s="303"/>
      <c r="K268" s="303"/>
      <c r="L268" s="303"/>
      <c r="M268" s="303"/>
      <c r="N268" s="303"/>
    </row>
    <row r="269" spans="3:14" x14ac:dyDescent="0.2">
      <c r="C269" s="303"/>
      <c r="D269" s="303"/>
      <c r="E269" s="303"/>
      <c r="F269" s="303"/>
      <c r="G269" s="303"/>
      <c r="H269" s="303"/>
      <c r="I269" s="303"/>
      <c r="J269" s="303"/>
      <c r="K269" s="303"/>
      <c r="L269" s="303"/>
      <c r="M269" s="303"/>
      <c r="N269" s="303"/>
    </row>
    <row r="270" spans="3:14" x14ac:dyDescent="0.2">
      <c r="C270" s="303"/>
      <c r="D270" s="303"/>
      <c r="E270" s="303"/>
      <c r="F270" s="303"/>
      <c r="G270" s="303"/>
      <c r="H270" s="303"/>
      <c r="I270" s="303"/>
      <c r="J270" s="303"/>
      <c r="K270" s="303"/>
      <c r="L270" s="303"/>
      <c r="M270" s="303"/>
      <c r="N270" s="303"/>
    </row>
    <row r="271" spans="3:14" x14ac:dyDescent="0.2">
      <c r="C271" s="303"/>
      <c r="D271" s="303"/>
      <c r="E271" s="303"/>
      <c r="F271" s="303"/>
      <c r="G271" s="303"/>
      <c r="H271" s="303"/>
      <c r="I271" s="303"/>
      <c r="J271" s="303"/>
      <c r="K271" s="303"/>
      <c r="L271" s="303"/>
      <c r="M271" s="303"/>
      <c r="N271" s="303"/>
    </row>
    <row r="272" spans="3:14" x14ac:dyDescent="0.2">
      <c r="C272" s="303"/>
      <c r="D272" s="303"/>
      <c r="E272" s="303"/>
      <c r="F272" s="303"/>
      <c r="G272" s="303"/>
      <c r="H272" s="303"/>
      <c r="I272" s="303"/>
      <c r="J272" s="303"/>
      <c r="K272" s="303"/>
      <c r="L272" s="303"/>
      <c r="M272" s="303"/>
      <c r="N272" s="303"/>
    </row>
    <row r="273" spans="3:14" x14ac:dyDescent="0.2">
      <c r="C273" s="303"/>
      <c r="D273" s="303"/>
      <c r="E273" s="303"/>
      <c r="F273" s="303"/>
      <c r="G273" s="303"/>
      <c r="H273" s="303"/>
      <c r="I273" s="303"/>
      <c r="J273" s="303"/>
      <c r="K273" s="303"/>
      <c r="L273" s="303"/>
      <c r="M273" s="303"/>
      <c r="N273" s="303"/>
    </row>
    <row r="274" spans="3:14" x14ac:dyDescent="0.2">
      <c r="C274" s="303"/>
      <c r="D274" s="303"/>
      <c r="E274" s="303"/>
      <c r="F274" s="303"/>
      <c r="G274" s="303"/>
      <c r="H274" s="303"/>
      <c r="I274" s="303"/>
      <c r="J274" s="303"/>
      <c r="K274" s="303"/>
      <c r="L274" s="303"/>
      <c r="M274" s="303"/>
      <c r="N274" s="303"/>
    </row>
    <row r="275" spans="3:14" x14ac:dyDescent="0.2">
      <c r="C275" s="303"/>
      <c r="D275" s="303"/>
      <c r="E275" s="303"/>
      <c r="F275" s="303"/>
      <c r="G275" s="303"/>
      <c r="H275" s="303"/>
      <c r="I275" s="303"/>
      <c r="J275" s="303"/>
      <c r="K275" s="303"/>
      <c r="L275" s="303"/>
      <c r="M275" s="303"/>
      <c r="N275" s="303"/>
    </row>
    <row r="276" spans="3:14" x14ac:dyDescent="0.2">
      <c r="C276" s="303"/>
      <c r="D276" s="303"/>
      <c r="E276" s="303"/>
      <c r="F276" s="303"/>
      <c r="G276" s="303"/>
      <c r="H276" s="303"/>
      <c r="I276" s="303"/>
      <c r="J276" s="303"/>
      <c r="K276" s="303"/>
      <c r="L276" s="303"/>
      <c r="M276" s="303"/>
      <c r="N276" s="303"/>
    </row>
    <row r="277" spans="3:14" x14ac:dyDescent="0.2">
      <c r="C277" s="303"/>
      <c r="D277" s="303"/>
      <c r="E277" s="303"/>
      <c r="F277" s="303"/>
      <c r="G277" s="303"/>
      <c r="H277" s="303"/>
      <c r="I277" s="303"/>
      <c r="J277" s="303"/>
      <c r="K277" s="303"/>
      <c r="L277" s="303"/>
      <c r="M277" s="303"/>
      <c r="N277" s="303"/>
    </row>
    <row r="278" spans="3:14" x14ac:dyDescent="0.2">
      <c r="C278" s="303"/>
      <c r="D278" s="303"/>
      <c r="E278" s="303"/>
      <c r="F278" s="303"/>
      <c r="G278" s="303"/>
      <c r="H278" s="303"/>
      <c r="I278" s="303"/>
      <c r="J278" s="303"/>
      <c r="K278" s="303"/>
      <c r="L278" s="303"/>
      <c r="M278" s="303"/>
      <c r="N278" s="303"/>
    </row>
    <row r="279" spans="3:14" x14ac:dyDescent="0.2">
      <c r="C279" s="303"/>
      <c r="D279" s="303"/>
      <c r="E279" s="303"/>
      <c r="F279" s="303"/>
      <c r="G279" s="303"/>
      <c r="H279" s="303"/>
      <c r="I279" s="303"/>
      <c r="J279" s="303"/>
      <c r="K279" s="303"/>
      <c r="L279" s="303"/>
      <c r="M279" s="303"/>
      <c r="N279" s="303"/>
    </row>
    <row r="280" spans="3:14" x14ac:dyDescent="0.2">
      <c r="C280" s="303"/>
      <c r="D280" s="303"/>
      <c r="E280" s="303"/>
      <c r="F280" s="303"/>
      <c r="G280" s="303"/>
      <c r="H280" s="303"/>
      <c r="I280" s="303"/>
      <c r="J280" s="303"/>
      <c r="K280" s="303"/>
      <c r="L280" s="303"/>
      <c r="M280" s="303"/>
      <c r="N280" s="303"/>
    </row>
    <row r="281" spans="3:14" x14ac:dyDescent="0.2">
      <c r="C281" s="303"/>
      <c r="D281" s="303"/>
      <c r="E281" s="303"/>
      <c r="F281" s="303"/>
      <c r="G281" s="303"/>
      <c r="H281" s="303"/>
      <c r="I281" s="303"/>
      <c r="J281" s="303"/>
      <c r="K281" s="303"/>
      <c r="L281" s="303"/>
      <c r="M281" s="303"/>
      <c r="N281" s="303"/>
    </row>
    <row r="282" spans="3:14" x14ac:dyDescent="0.2">
      <c r="C282" s="303"/>
      <c r="D282" s="303"/>
      <c r="E282" s="303"/>
      <c r="F282" s="303"/>
      <c r="G282" s="303"/>
      <c r="H282" s="303"/>
      <c r="I282" s="303"/>
      <c r="J282" s="303"/>
      <c r="K282" s="303"/>
      <c r="L282" s="303"/>
      <c r="M282" s="303"/>
      <c r="N282" s="303"/>
    </row>
    <row r="283" spans="3:14" x14ac:dyDescent="0.2">
      <c r="C283" s="303"/>
      <c r="D283" s="303"/>
      <c r="E283" s="303"/>
      <c r="F283" s="303"/>
      <c r="G283" s="303"/>
      <c r="H283" s="303"/>
      <c r="I283" s="303"/>
      <c r="J283" s="303"/>
      <c r="K283" s="303"/>
      <c r="L283" s="303"/>
      <c r="M283" s="303"/>
      <c r="N283" s="303"/>
    </row>
    <row r="284" spans="3:14" x14ac:dyDescent="0.2">
      <c r="C284" s="303"/>
      <c r="D284" s="303"/>
      <c r="E284" s="303"/>
      <c r="F284" s="303"/>
      <c r="G284" s="303"/>
      <c r="H284" s="303"/>
      <c r="I284" s="303"/>
      <c r="J284" s="303"/>
      <c r="K284" s="303"/>
      <c r="L284" s="303"/>
      <c r="M284" s="303"/>
      <c r="N284" s="303"/>
    </row>
    <row r="285" spans="3:14" x14ac:dyDescent="0.2">
      <c r="C285" s="303"/>
      <c r="D285" s="303"/>
      <c r="E285" s="303"/>
      <c r="F285" s="303"/>
      <c r="G285" s="303"/>
      <c r="H285" s="303"/>
      <c r="I285" s="303"/>
      <c r="J285" s="303"/>
      <c r="K285" s="303"/>
      <c r="L285" s="303"/>
      <c r="M285" s="303"/>
      <c r="N285" s="303"/>
    </row>
    <row r="286" spans="3:14" x14ac:dyDescent="0.2">
      <c r="C286" s="303"/>
      <c r="D286" s="303"/>
      <c r="E286" s="303"/>
      <c r="F286" s="303"/>
      <c r="G286" s="303"/>
      <c r="H286" s="303"/>
      <c r="I286" s="303"/>
      <c r="J286" s="303"/>
      <c r="K286" s="303"/>
      <c r="L286" s="303"/>
      <c r="M286" s="303"/>
      <c r="N286" s="303"/>
    </row>
    <row r="287" spans="3:14" x14ac:dyDescent="0.2">
      <c r="C287" s="303"/>
      <c r="D287" s="303"/>
      <c r="E287" s="303"/>
      <c r="F287" s="303"/>
      <c r="G287" s="303"/>
      <c r="H287" s="303"/>
      <c r="I287" s="303"/>
      <c r="J287" s="303"/>
      <c r="K287" s="303"/>
      <c r="L287" s="303"/>
      <c r="M287" s="303"/>
      <c r="N287" s="303"/>
    </row>
    <row r="288" spans="3:14" x14ac:dyDescent="0.2">
      <c r="C288" s="303"/>
      <c r="D288" s="303"/>
      <c r="E288" s="303"/>
      <c r="F288" s="303"/>
      <c r="G288" s="303"/>
      <c r="H288" s="303"/>
      <c r="I288" s="303"/>
      <c r="J288" s="303"/>
      <c r="K288" s="303"/>
      <c r="L288" s="303"/>
      <c r="M288" s="303"/>
      <c r="N288" s="303"/>
    </row>
    <row r="289" spans="3:14" x14ac:dyDescent="0.2">
      <c r="C289" s="303"/>
      <c r="D289" s="303"/>
      <c r="E289" s="303"/>
      <c r="F289" s="303"/>
      <c r="G289" s="303"/>
      <c r="H289" s="303"/>
      <c r="I289" s="303"/>
      <c r="J289" s="303"/>
      <c r="K289" s="303"/>
      <c r="L289" s="303"/>
      <c r="M289" s="303"/>
      <c r="N289" s="303"/>
    </row>
    <row r="290" spans="3:14" x14ac:dyDescent="0.2">
      <c r="C290" s="303"/>
      <c r="D290" s="303"/>
      <c r="E290" s="303"/>
      <c r="F290" s="303"/>
      <c r="G290" s="303"/>
      <c r="H290" s="303"/>
      <c r="I290" s="303"/>
      <c r="J290" s="303"/>
      <c r="K290" s="303"/>
      <c r="L290" s="303"/>
      <c r="M290" s="303"/>
      <c r="N290" s="303"/>
    </row>
    <row r="291" spans="3:14" x14ac:dyDescent="0.2">
      <c r="C291" s="303"/>
      <c r="D291" s="303"/>
      <c r="E291" s="303"/>
      <c r="F291" s="303"/>
      <c r="G291" s="303"/>
      <c r="H291" s="303"/>
      <c r="I291" s="303"/>
      <c r="J291" s="303"/>
      <c r="K291" s="303"/>
      <c r="L291" s="303"/>
      <c r="M291" s="303"/>
      <c r="N291" s="303"/>
    </row>
    <row r="292" spans="3:14" x14ac:dyDescent="0.2">
      <c r="C292" s="303"/>
      <c r="D292" s="303"/>
      <c r="E292" s="303"/>
      <c r="F292" s="303"/>
      <c r="G292" s="303"/>
      <c r="H292" s="303"/>
      <c r="I292" s="303"/>
      <c r="J292" s="303"/>
      <c r="K292" s="303"/>
      <c r="L292" s="303"/>
      <c r="M292" s="303"/>
      <c r="N292" s="303"/>
    </row>
    <row r="293" spans="3:14" x14ac:dyDescent="0.2">
      <c r="C293" s="303"/>
      <c r="D293" s="303"/>
      <c r="E293" s="303"/>
      <c r="F293" s="303"/>
      <c r="G293" s="303"/>
      <c r="H293" s="303"/>
      <c r="I293" s="303"/>
      <c r="J293" s="303"/>
      <c r="K293" s="303"/>
      <c r="L293" s="303"/>
      <c r="M293" s="303"/>
      <c r="N293" s="303"/>
    </row>
    <row r="294" spans="3:14" x14ac:dyDescent="0.2">
      <c r="C294" s="303"/>
      <c r="D294" s="303"/>
      <c r="E294" s="303"/>
      <c r="F294" s="303"/>
      <c r="G294" s="303"/>
      <c r="H294" s="303"/>
      <c r="I294" s="303"/>
      <c r="J294" s="303"/>
      <c r="K294" s="303"/>
      <c r="L294" s="303"/>
      <c r="M294" s="303"/>
      <c r="N294" s="303"/>
    </row>
    <row r="295" spans="3:14" x14ac:dyDescent="0.2">
      <c r="C295" s="303"/>
      <c r="D295" s="303"/>
      <c r="E295" s="303"/>
      <c r="F295" s="303"/>
      <c r="G295" s="303"/>
      <c r="H295" s="303"/>
      <c r="I295" s="303"/>
      <c r="J295" s="303"/>
      <c r="K295" s="303"/>
      <c r="L295" s="303"/>
      <c r="M295" s="303"/>
      <c r="N295" s="303"/>
    </row>
    <row r="296" spans="3:14" x14ac:dyDescent="0.2">
      <c r="C296" s="303"/>
      <c r="D296" s="303"/>
      <c r="E296" s="303"/>
      <c r="F296" s="303"/>
      <c r="G296" s="303"/>
      <c r="H296" s="303"/>
      <c r="I296" s="303"/>
      <c r="J296" s="303"/>
      <c r="K296" s="303"/>
      <c r="L296" s="303"/>
      <c r="M296" s="303"/>
      <c r="N296" s="303"/>
    </row>
    <row r="297" spans="3:14" x14ac:dyDescent="0.2">
      <c r="C297" s="303"/>
      <c r="D297" s="303"/>
      <c r="E297" s="303"/>
      <c r="F297" s="303"/>
      <c r="G297" s="303"/>
      <c r="H297" s="303"/>
      <c r="I297" s="303"/>
      <c r="J297" s="303"/>
      <c r="K297" s="303"/>
      <c r="L297" s="303"/>
      <c r="M297" s="303"/>
      <c r="N297" s="303"/>
    </row>
    <row r="298" spans="3:14" x14ac:dyDescent="0.2">
      <c r="C298" s="303"/>
      <c r="D298" s="303"/>
      <c r="E298" s="303"/>
      <c r="F298" s="303"/>
      <c r="G298" s="303"/>
      <c r="H298" s="303"/>
      <c r="I298" s="303"/>
      <c r="J298" s="303"/>
      <c r="K298" s="303"/>
      <c r="L298" s="303"/>
      <c r="M298" s="303"/>
      <c r="N298" s="303"/>
    </row>
    <row r="299" spans="3:14" x14ac:dyDescent="0.2">
      <c r="C299" s="303"/>
      <c r="D299" s="303"/>
      <c r="E299" s="303"/>
      <c r="F299" s="303"/>
      <c r="G299" s="303"/>
      <c r="H299" s="303"/>
      <c r="I299" s="303"/>
      <c r="J299" s="303"/>
      <c r="K299" s="303"/>
      <c r="L299" s="303"/>
      <c r="M299" s="303"/>
      <c r="N299" s="303"/>
    </row>
    <row r="300" spans="3:14" x14ac:dyDescent="0.2">
      <c r="C300" s="303"/>
      <c r="D300" s="303"/>
      <c r="E300" s="303"/>
      <c r="F300" s="303"/>
      <c r="G300" s="303"/>
      <c r="H300" s="303"/>
      <c r="I300" s="303"/>
      <c r="J300" s="303"/>
      <c r="K300" s="303"/>
      <c r="L300" s="303"/>
      <c r="M300" s="303"/>
      <c r="N300" s="303"/>
    </row>
    <row r="301" spans="3:14" x14ac:dyDescent="0.2">
      <c r="C301" s="303"/>
      <c r="D301" s="303"/>
      <c r="E301" s="303"/>
      <c r="F301" s="303"/>
      <c r="G301" s="303"/>
      <c r="H301" s="303"/>
      <c r="I301" s="303"/>
      <c r="J301" s="303"/>
      <c r="K301" s="303"/>
      <c r="L301" s="303"/>
      <c r="M301" s="303"/>
      <c r="N301" s="303"/>
    </row>
    <row r="302" spans="3:14" x14ac:dyDescent="0.2">
      <c r="C302" s="303"/>
      <c r="D302" s="303"/>
      <c r="E302" s="303"/>
      <c r="F302" s="303"/>
      <c r="G302" s="303"/>
      <c r="H302" s="303"/>
      <c r="I302" s="303"/>
      <c r="J302" s="303"/>
      <c r="K302" s="303"/>
      <c r="L302" s="303"/>
      <c r="M302" s="303"/>
      <c r="N302" s="303"/>
    </row>
    <row r="303" spans="3:14" x14ac:dyDescent="0.2">
      <c r="C303" s="303"/>
      <c r="D303" s="303"/>
      <c r="E303" s="303"/>
      <c r="F303" s="303"/>
      <c r="G303" s="303"/>
      <c r="H303" s="303"/>
      <c r="I303" s="303"/>
      <c r="J303" s="303"/>
      <c r="K303" s="303"/>
      <c r="L303" s="303"/>
      <c r="M303" s="303"/>
      <c r="N303" s="303"/>
    </row>
    <row r="304" spans="3:14" x14ac:dyDescent="0.2">
      <c r="C304" s="303"/>
      <c r="D304" s="303"/>
      <c r="E304" s="303"/>
      <c r="F304" s="303"/>
      <c r="G304" s="303"/>
      <c r="H304" s="303"/>
      <c r="I304" s="303"/>
      <c r="J304" s="303"/>
      <c r="K304" s="303"/>
      <c r="L304" s="303"/>
      <c r="M304" s="303"/>
      <c r="N304" s="303"/>
    </row>
    <row r="305" spans="3:14" x14ac:dyDescent="0.2">
      <c r="C305" s="303"/>
      <c r="D305" s="303"/>
      <c r="E305" s="303"/>
      <c r="F305" s="303"/>
      <c r="G305" s="303"/>
      <c r="H305" s="303"/>
      <c r="I305" s="303"/>
      <c r="J305" s="303"/>
      <c r="K305" s="303"/>
      <c r="L305" s="303"/>
      <c r="M305" s="303"/>
      <c r="N305" s="303"/>
    </row>
    <row r="306" spans="3:14" x14ac:dyDescent="0.2">
      <c r="C306" s="303"/>
      <c r="D306" s="303"/>
      <c r="E306" s="303"/>
      <c r="F306" s="303"/>
      <c r="G306" s="303"/>
      <c r="H306" s="303"/>
      <c r="I306" s="303"/>
      <c r="J306" s="303"/>
      <c r="K306" s="303"/>
      <c r="L306" s="303"/>
      <c r="M306" s="303"/>
      <c r="N306" s="303"/>
    </row>
    <row r="307" spans="3:14" x14ac:dyDescent="0.2">
      <c r="C307" s="303"/>
      <c r="D307" s="303"/>
      <c r="E307" s="303"/>
      <c r="F307" s="303"/>
      <c r="G307" s="303"/>
      <c r="H307" s="303"/>
      <c r="I307" s="303"/>
      <c r="J307" s="303"/>
      <c r="K307" s="303"/>
      <c r="L307" s="303"/>
      <c r="M307" s="303"/>
      <c r="N307" s="303"/>
    </row>
    <row r="308" spans="3:14" x14ac:dyDescent="0.2">
      <c r="C308" s="303"/>
      <c r="D308" s="303"/>
      <c r="E308" s="303"/>
      <c r="F308" s="303"/>
      <c r="G308" s="303"/>
      <c r="H308" s="303"/>
      <c r="I308" s="303"/>
      <c r="J308" s="303"/>
      <c r="K308" s="303"/>
      <c r="L308" s="303"/>
      <c r="M308" s="303"/>
      <c r="N308" s="303"/>
    </row>
    <row r="309" spans="3:14" x14ac:dyDescent="0.2">
      <c r="C309" s="303"/>
      <c r="D309" s="303"/>
      <c r="E309" s="303"/>
      <c r="F309" s="303"/>
      <c r="G309" s="303"/>
      <c r="H309" s="303"/>
      <c r="I309" s="303"/>
      <c r="J309" s="303"/>
      <c r="K309" s="303"/>
      <c r="L309" s="303"/>
      <c r="M309" s="303"/>
      <c r="N309" s="303"/>
    </row>
    <row r="310" spans="3:14" x14ac:dyDescent="0.2">
      <c r="C310" s="303"/>
      <c r="D310" s="303"/>
      <c r="E310" s="303"/>
      <c r="F310" s="303"/>
      <c r="G310" s="303"/>
      <c r="H310" s="303"/>
      <c r="I310" s="303"/>
      <c r="J310" s="303"/>
      <c r="K310" s="303"/>
      <c r="L310" s="303"/>
      <c r="M310" s="303"/>
      <c r="N310" s="303"/>
    </row>
    <row r="311" spans="3:14" x14ac:dyDescent="0.2">
      <c r="C311" s="303"/>
      <c r="D311" s="303"/>
      <c r="E311" s="303"/>
      <c r="F311" s="303"/>
      <c r="G311" s="303"/>
      <c r="H311" s="303"/>
      <c r="I311" s="303"/>
      <c r="J311" s="303"/>
      <c r="K311" s="303"/>
      <c r="L311" s="303"/>
      <c r="M311" s="303"/>
      <c r="N311" s="303"/>
    </row>
    <row r="312" spans="3:14" x14ac:dyDescent="0.2">
      <c r="C312" s="303"/>
      <c r="D312" s="303"/>
      <c r="E312" s="303"/>
      <c r="F312" s="303"/>
      <c r="G312" s="303"/>
      <c r="H312" s="303"/>
      <c r="I312" s="303"/>
      <c r="J312" s="303"/>
      <c r="K312" s="303"/>
      <c r="L312" s="303"/>
      <c r="M312" s="303"/>
      <c r="N312" s="303"/>
    </row>
    <row r="313" spans="3:14" x14ac:dyDescent="0.2">
      <c r="C313" s="303"/>
      <c r="D313" s="303"/>
      <c r="E313" s="303"/>
      <c r="F313" s="303"/>
      <c r="G313" s="303"/>
      <c r="H313" s="303"/>
      <c r="I313" s="303"/>
      <c r="J313" s="303"/>
      <c r="K313" s="303"/>
      <c r="L313" s="303"/>
      <c r="M313" s="303"/>
      <c r="N313" s="303"/>
    </row>
    <row r="314" spans="3:14" x14ac:dyDescent="0.2">
      <c r="C314" s="303"/>
      <c r="D314" s="303"/>
      <c r="E314" s="303"/>
      <c r="F314" s="303"/>
      <c r="G314" s="303"/>
      <c r="H314" s="303"/>
      <c r="I314" s="303"/>
      <c r="J314" s="303"/>
      <c r="K314" s="303"/>
      <c r="L314" s="303"/>
      <c r="M314" s="303"/>
      <c r="N314" s="303"/>
    </row>
    <row r="315" spans="3:14" x14ac:dyDescent="0.2">
      <c r="C315" s="303"/>
      <c r="D315" s="303"/>
      <c r="E315" s="303"/>
      <c r="F315" s="303"/>
      <c r="G315" s="303"/>
      <c r="H315" s="303"/>
      <c r="I315" s="303"/>
      <c r="J315" s="303"/>
      <c r="K315" s="303"/>
      <c r="L315" s="303"/>
      <c r="M315" s="303"/>
      <c r="N315" s="303"/>
    </row>
    <row r="316" spans="3:14" x14ac:dyDescent="0.2">
      <c r="C316" s="303"/>
      <c r="D316" s="303"/>
      <c r="E316" s="303"/>
      <c r="F316" s="303"/>
      <c r="G316" s="303"/>
      <c r="H316" s="303"/>
      <c r="I316" s="303"/>
      <c r="J316" s="303"/>
      <c r="K316" s="303"/>
      <c r="L316" s="303"/>
      <c r="M316" s="303"/>
      <c r="N316" s="303"/>
    </row>
    <row r="317" spans="3:14" x14ac:dyDescent="0.2">
      <c r="C317" s="303"/>
      <c r="D317" s="303"/>
      <c r="E317" s="303"/>
      <c r="F317" s="303"/>
      <c r="G317" s="303"/>
      <c r="H317" s="303"/>
      <c r="I317" s="303"/>
      <c r="J317" s="303"/>
      <c r="K317" s="303"/>
      <c r="L317" s="303"/>
      <c r="M317" s="303"/>
      <c r="N317" s="303"/>
    </row>
    <row r="318" spans="3:14" x14ac:dyDescent="0.2">
      <c r="C318" s="303"/>
      <c r="D318" s="303"/>
      <c r="E318" s="303"/>
      <c r="F318" s="303"/>
      <c r="G318" s="303"/>
      <c r="H318" s="303"/>
      <c r="I318" s="303"/>
      <c r="J318" s="303"/>
      <c r="K318" s="303"/>
      <c r="L318" s="303"/>
      <c r="M318" s="303"/>
      <c r="N318" s="303"/>
    </row>
    <row r="319" spans="3:14" x14ac:dyDescent="0.2">
      <c r="C319" s="303"/>
      <c r="D319" s="303"/>
      <c r="E319" s="303"/>
      <c r="F319" s="303"/>
      <c r="G319" s="303"/>
      <c r="H319" s="303"/>
      <c r="I319" s="303"/>
      <c r="J319" s="303"/>
      <c r="K319" s="303"/>
      <c r="L319" s="303"/>
      <c r="M319" s="303"/>
      <c r="N319" s="303"/>
    </row>
    <row r="320" spans="3:14" x14ac:dyDescent="0.2">
      <c r="C320" s="303"/>
      <c r="D320" s="303"/>
      <c r="E320" s="303"/>
      <c r="F320" s="303"/>
      <c r="G320" s="303"/>
      <c r="H320" s="303"/>
      <c r="I320" s="303"/>
      <c r="J320" s="303"/>
      <c r="K320" s="303"/>
      <c r="L320" s="303"/>
      <c r="M320" s="303"/>
      <c r="N320" s="303"/>
    </row>
    <row r="321" spans="3:14" x14ac:dyDescent="0.2">
      <c r="C321" s="303"/>
      <c r="D321" s="303"/>
      <c r="E321" s="303"/>
      <c r="F321" s="303"/>
      <c r="G321" s="303"/>
      <c r="H321" s="303"/>
      <c r="I321" s="303"/>
      <c r="J321" s="303"/>
      <c r="K321" s="303"/>
      <c r="L321" s="303"/>
      <c r="M321" s="303"/>
      <c r="N321" s="303"/>
    </row>
    <row r="322" spans="3:14" x14ac:dyDescent="0.2">
      <c r="C322" s="303"/>
      <c r="D322" s="303"/>
      <c r="E322" s="303"/>
      <c r="F322" s="303"/>
      <c r="G322" s="303"/>
      <c r="H322" s="303"/>
      <c r="I322" s="303"/>
      <c r="J322" s="303"/>
      <c r="K322" s="303"/>
      <c r="L322" s="303"/>
      <c r="M322" s="303"/>
      <c r="N322" s="303"/>
    </row>
    <row r="323" spans="3:14" x14ac:dyDescent="0.2">
      <c r="C323" s="303"/>
      <c r="D323" s="303"/>
      <c r="E323" s="303"/>
      <c r="F323" s="303"/>
      <c r="G323" s="303"/>
      <c r="H323" s="303"/>
      <c r="I323" s="303"/>
      <c r="J323" s="303"/>
      <c r="K323" s="303"/>
      <c r="L323" s="303"/>
      <c r="M323" s="303"/>
      <c r="N323" s="303"/>
    </row>
    <row r="324" spans="3:14" x14ac:dyDescent="0.2">
      <c r="C324" s="303"/>
      <c r="D324" s="303"/>
      <c r="E324" s="303"/>
      <c r="F324" s="303"/>
      <c r="G324" s="303"/>
      <c r="H324" s="303"/>
      <c r="I324" s="303"/>
      <c r="J324" s="303"/>
      <c r="K324" s="303"/>
      <c r="L324" s="303"/>
      <c r="M324" s="303"/>
      <c r="N324" s="303"/>
    </row>
    <row r="325" spans="3:14" x14ac:dyDescent="0.2">
      <c r="C325" s="303"/>
      <c r="D325" s="303"/>
      <c r="E325" s="303"/>
      <c r="F325" s="303"/>
      <c r="G325" s="303"/>
      <c r="H325" s="303"/>
      <c r="I325" s="303"/>
      <c r="J325" s="303"/>
      <c r="K325" s="303"/>
      <c r="L325" s="303"/>
      <c r="M325" s="303"/>
      <c r="N325" s="303"/>
    </row>
    <row r="326" spans="3:14" x14ac:dyDescent="0.2">
      <c r="C326" s="303"/>
      <c r="D326" s="303"/>
      <c r="E326" s="303"/>
      <c r="F326" s="303"/>
      <c r="G326" s="303"/>
      <c r="H326" s="303"/>
      <c r="I326" s="303"/>
      <c r="J326" s="303"/>
      <c r="K326" s="303"/>
      <c r="L326" s="303"/>
      <c r="M326" s="303"/>
      <c r="N326" s="303"/>
    </row>
    <row r="327" spans="3:14" x14ac:dyDescent="0.2">
      <c r="C327" s="303"/>
      <c r="D327" s="303"/>
      <c r="E327" s="303"/>
      <c r="F327" s="303"/>
      <c r="G327" s="303"/>
      <c r="H327" s="303"/>
      <c r="I327" s="303"/>
      <c r="J327" s="303"/>
      <c r="K327" s="303"/>
      <c r="L327" s="303"/>
      <c r="M327" s="303"/>
      <c r="N327" s="303"/>
    </row>
    <row r="328" spans="3:14" x14ac:dyDescent="0.2">
      <c r="C328" s="303"/>
      <c r="D328" s="303"/>
      <c r="E328" s="303"/>
      <c r="F328" s="303"/>
      <c r="G328" s="303"/>
      <c r="H328" s="303"/>
      <c r="I328" s="303"/>
      <c r="J328" s="303"/>
      <c r="K328" s="303"/>
      <c r="L328" s="303"/>
      <c r="M328" s="303"/>
      <c r="N328" s="303"/>
    </row>
    <row r="329" spans="3:14" x14ac:dyDescent="0.2">
      <c r="C329" s="303"/>
      <c r="D329" s="303"/>
      <c r="E329" s="303"/>
      <c r="F329" s="303"/>
      <c r="G329" s="303"/>
      <c r="H329" s="303"/>
      <c r="I329" s="303"/>
      <c r="J329" s="303"/>
      <c r="K329" s="303"/>
      <c r="L329" s="303"/>
      <c r="M329" s="303"/>
      <c r="N329" s="303"/>
    </row>
    <row r="330" spans="3:14" x14ac:dyDescent="0.2">
      <c r="C330" s="303"/>
      <c r="D330" s="303"/>
      <c r="E330" s="303"/>
      <c r="F330" s="303"/>
      <c r="G330" s="303"/>
      <c r="H330" s="303"/>
      <c r="I330" s="303"/>
      <c r="J330" s="303"/>
      <c r="K330" s="303"/>
      <c r="L330" s="303"/>
      <c r="M330" s="303"/>
      <c r="N330" s="303"/>
    </row>
    <row r="331" spans="3:14" x14ac:dyDescent="0.2">
      <c r="C331" s="303"/>
      <c r="D331" s="303"/>
      <c r="E331" s="303"/>
      <c r="F331" s="303"/>
      <c r="G331" s="303"/>
      <c r="H331" s="303"/>
      <c r="I331" s="303"/>
      <c r="J331" s="303"/>
      <c r="K331" s="303"/>
      <c r="L331" s="303"/>
      <c r="M331" s="303"/>
      <c r="N331" s="303"/>
    </row>
    <row r="332" spans="3:14" x14ac:dyDescent="0.2">
      <c r="C332" s="303"/>
      <c r="D332" s="303"/>
      <c r="E332" s="303"/>
      <c r="F332" s="303"/>
      <c r="G332" s="303"/>
      <c r="H332" s="303"/>
      <c r="I332" s="303"/>
      <c r="J332" s="303"/>
      <c r="K332" s="303"/>
      <c r="L332" s="303"/>
      <c r="M332" s="303"/>
      <c r="N332" s="303"/>
    </row>
    <row r="333" spans="3:14" x14ac:dyDescent="0.2">
      <c r="C333" s="303"/>
      <c r="D333" s="303"/>
      <c r="E333" s="303"/>
      <c r="F333" s="303"/>
      <c r="G333" s="303"/>
      <c r="H333" s="303"/>
      <c r="I333" s="303"/>
      <c r="J333" s="303"/>
      <c r="K333" s="303"/>
      <c r="L333" s="303"/>
      <c r="M333" s="303"/>
      <c r="N333" s="303"/>
    </row>
    <row r="334" spans="3:14" x14ac:dyDescent="0.2">
      <c r="C334" s="303"/>
      <c r="D334" s="303"/>
      <c r="E334" s="303"/>
      <c r="F334" s="303"/>
      <c r="G334" s="303"/>
      <c r="H334" s="303"/>
      <c r="I334" s="303"/>
      <c r="J334" s="303"/>
      <c r="K334" s="303"/>
      <c r="L334" s="303"/>
      <c r="M334" s="303"/>
      <c r="N334" s="303"/>
    </row>
    <row r="335" spans="3:14" x14ac:dyDescent="0.2">
      <c r="C335" s="303"/>
      <c r="D335" s="303"/>
      <c r="E335" s="303"/>
      <c r="F335" s="303"/>
      <c r="G335" s="303"/>
      <c r="H335" s="303"/>
      <c r="I335" s="303"/>
      <c r="J335" s="303"/>
      <c r="K335" s="303"/>
      <c r="L335" s="303"/>
      <c r="M335" s="303"/>
      <c r="N335" s="303"/>
    </row>
    <row r="336" spans="3:14" x14ac:dyDescent="0.2">
      <c r="C336" s="303"/>
      <c r="D336" s="303"/>
      <c r="E336" s="303"/>
      <c r="F336" s="303"/>
      <c r="G336" s="303"/>
      <c r="H336" s="303"/>
      <c r="I336" s="303"/>
      <c r="J336" s="303"/>
      <c r="K336" s="303"/>
      <c r="L336" s="303"/>
      <c r="M336" s="303"/>
      <c r="N336" s="303"/>
    </row>
    <row r="337" spans="3:14" x14ac:dyDescent="0.2">
      <c r="C337" s="303"/>
      <c r="D337" s="303"/>
      <c r="E337" s="303"/>
      <c r="F337" s="303"/>
      <c r="G337" s="303"/>
      <c r="H337" s="303"/>
      <c r="I337" s="303"/>
      <c r="J337" s="303"/>
      <c r="K337" s="303"/>
      <c r="L337" s="303"/>
      <c r="M337" s="303"/>
      <c r="N337" s="303"/>
    </row>
    <row r="338" spans="3:14" x14ac:dyDescent="0.2">
      <c r="C338" s="303"/>
      <c r="D338" s="303"/>
      <c r="E338" s="303"/>
      <c r="F338" s="303"/>
      <c r="G338" s="303"/>
      <c r="H338" s="303"/>
      <c r="I338" s="303"/>
      <c r="J338" s="303"/>
      <c r="K338" s="303"/>
      <c r="L338" s="303"/>
      <c r="M338" s="303"/>
      <c r="N338" s="303"/>
    </row>
    <row r="339" spans="3:14" x14ac:dyDescent="0.2">
      <c r="C339" s="303"/>
      <c r="D339" s="303"/>
      <c r="E339" s="303"/>
      <c r="F339" s="303"/>
      <c r="G339" s="303"/>
      <c r="H339" s="303"/>
      <c r="I339" s="303"/>
      <c r="J339" s="303"/>
      <c r="K339" s="303"/>
      <c r="L339" s="303"/>
      <c r="M339" s="303"/>
      <c r="N339" s="303"/>
    </row>
    <row r="340" spans="3:14" x14ac:dyDescent="0.2">
      <c r="C340" s="303"/>
      <c r="D340" s="303"/>
      <c r="E340" s="303"/>
      <c r="F340" s="303"/>
      <c r="G340" s="303"/>
      <c r="H340" s="303"/>
      <c r="I340" s="303"/>
      <c r="J340" s="303"/>
      <c r="K340" s="303"/>
      <c r="L340" s="303"/>
      <c r="M340" s="303"/>
      <c r="N340" s="303"/>
    </row>
    <row r="341" spans="3:14" x14ac:dyDescent="0.2">
      <c r="C341" s="303"/>
      <c r="D341" s="303"/>
      <c r="E341" s="303"/>
      <c r="F341" s="303"/>
      <c r="G341" s="303"/>
      <c r="H341" s="303"/>
      <c r="I341" s="303"/>
      <c r="J341" s="303"/>
      <c r="K341" s="303"/>
      <c r="L341" s="303"/>
      <c r="M341" s="303"/>
      <c r="N341" s="303"/>
    </row>
    <row r="342" spans="3:14" x14ac:dyDescent="0.2">
      <c r="C342" s="303"/>
      <c r="D342" s="303"/>
      <c r="E342" s="303"/>
      <c r="F342" s="303"/>
      <c r="G342" s="303"/>
      <c r="H342" s="303"/>
      <c r="I342" s="303"/>
      <c r="J342" s="303"/>
      <c r="K342" s="303"/>
      <c r="L342" s="303"/>
      <c r="M342" s="303"/>
      <c r="N342" s="303"/>
    </row>
    <row r="343" spans="3:14" x14ac:dyDescent="0.2">
      <c r="C343" s="303"/>
      <c r="D343" s="303"/>
      <c r="E343" s="303"/>
      <c r="F343" s="303"/>
      <c r="G343" s="303"/>
      <c r="H343" s="303"/>
      <c r="I343" s="303"/>
      <c r="J343" s="303"/>
      <c r="K343" s="303"/>
      <c r="L343" s="303"/>
      <c r="M343" s="303"/>
      <c r="N343" s="303"/>
    </row>
    <row r="344" spans="3:14" x14ac:dyDescent="0.2">
      <c r="C344" s="303"/>
      <c r="D344" s="303"/>
      <c r="E344" s="303"/>
      <c r="F344" s="303"/>
      <c r="G344" s="303"/>
      <c r="H344" s="303"/>
      <c r="I344" s="303"/>
      <c r="J344" s="303"/>
      <c r="K344" s="303"/>
      <c r="L344" s="303"/>
      <c r="M344" s="303"/>
      <c r="N344" s="303"/>
    </row>
    <row r="345" spans="3:14" x14ac:dyDescent="0.2">
      <c r="C345" s="303"/>
      <c r="D345" s="303"/>
      <c r="E345" s="303"/>
      <c r="F345" s="303"/>
      <c r="G345" s="303"/>
      <c r="H345" s="303"/>
      <c r="I345" s="303"/>
      <c r="J345" s="303"/>
      <c r="K345" s="303"/>
      <c r="L345" s="303"/>
      <c r="M345" s="303"/>
      <c r="N345" s="303"/>
    </row>
    <row r="346" spans="3:14" x14ac:dyDescent="0.2">
      <c r="C346" s="303"/>
      <c r="D346" s="303"/>
      <c r="E346" s="303"/>
      <c r="F346" s="303"/>
      <c r="G346" s="303"/>
      <c r="H346" s="303"/>
      <c r="I346" s="303"/>
      <c r="J346" s="303"/>
      <c r="K346" s="303"/>
      <c r="L346" s="303"/>
      <c r="M346" s="303"/>
      <c r="N346" s="303"/>
    </row>
    <row r="347" spans="3:14" x14ac:dyDescent="0.2">
      <c r="C347" s="303"/>
      <c r="D347" s="303"/>
      <c r="E347" s="303"/>
      <c r="F347" s="303"/>
      <c r="G347" s="303"/>
      <c r="H347" s="303"/>
      <c r="I347" s="303"/>
      <c r="J347" s="303"/>
      <c r="K347" s="303"/>
      <c r="L347" s="303"/>
      <c r="M347" s="303"/>
      <c r="N347" s="303"/>
    </row>
    <row r="348" spans="3:14" x14ac:dyDescent="0.2">
      <c r="C348" s="303"/>
      <c r="D348" s="303"/>
      <c r="E348" s="303"/>
      <c r="F348" s="303"/>
      <c r="G348" s="303"/>
      <c r="H348" s="303"/>
      <c r="I348" s="303"/>
      <c r="J348" s="303"/>
      <c r="K348" s="303"/>
      <c r="L348" s="303"/>
      <c r="M348" s="303"/>
      <c r="N348" s="303"/>
    </row>
    <row r="349" spans="3:14" x14ac:dyDescent="0.2">
      <c r="C349" s="303"/>
      <c r="D349" s="303"/>
      <c r="E349" s="303"/>
      <c r="F349" s="303"/>
      <c r="G349" s="303"/>
      <c r="H349" s="303"/>
      <c r="I349" s="303"/>
      <c r="J349" s="303"/>
      <c r="K349" s="303"/>
      <c r="L349" s="303"/>
      <c r="M349" s="303"/>
      <c r="N349" s="303"/>
    </row>
    <row r="350" spans="3:14" x14ac:dyDescent="0.2">
      <c r="C350" s="303"/>
      <c r="D350" s="303"/>
      <c r="E350" s="303"/>
      <c r="F350" s="303"/>
      <c r="G350" s="303"/>
      <c r="H350" s="303"/>
      <c r="I350" s="303"/>
      <c r="J350" s="303"/>
      <c r="K350" s="303"/>
      <c r="L350" s="303"/>
      <c r="M350" s="303"/>
      <c r="N350" s="303"/>
    </row>
    <row r="351" spans="3:14" x14ac:dyDescent="0.2">
      <c r="C351" s="303"/>
      <c r="D351" s="303"/>
      <c r="E351" s="303"/>
      <c r="F351" s="303"/>
      <c r="G351" s="303"/>
      <c r="H351" s="303"/>
      <c r="I351" s="303"/>
      <c r="J351" s="303"/>
      <c r="K351" s="303"/>
      <c r="L351" s="303"/>
      <c r="M351" s="303"/>
      <c r="N351" s="303"/>
    </row>
    <row r="352" spans="3:14" x14ac:dyDescent="0.2">
      <c r="C352" s="303"/>
      <c r="D352" s="303"/>
      <c r="E352" s="303"/>
      <c r="F352" s="303"/>
      <c r="G352" s="303"/>
      <c r="H352" s="303"/>
      <c r="I352" s="303"/>
      <c r="J352" s="303"/>
      <c r="K352" s="303"/>
      <c r="L352" s="303"/>
      <c r="M352" s="303"/>
      <c r="N352" s="303"/>
    </row>
    <row r="353" spans="3:14" x14ac:dyDescent="0.2">
      <c r="C353" s="303"/>
      <c r="D353" s="303"/>
      <c r="E353" s="303"/>
      <c r="F353" s="303"/>
      <c r="G353" s="303"/>
      <c r="H353" s="303"/>
      <c r="I353" s="303"/>
      <c r="J353" s="303"/>
      <c r="K353" s="303"/>
      <c r="L353" s="303"/>
      <c r="M353" s="303"/>
      <c r="N353" s="303"/>
    </row>
    <row r="354" spans="3:14" x14ac:dyDescent="0.2">
      <c r="C354" s="303"/>
      <c r="D354" s="303"/>
      <c r="E354" s="303"/>
      <c r="F354" s="303"/>
      <c r="G354" s="303"/>
      <c r="H354" s="303"/>
      <c r="I354" s="303"/>
      <c r="J354" s="303"/>
      <c r="K354" s="303"/>
      <c r="L354" s="303"/>
      <c r="M354" s="303"/>
      <c r="N354" s="303"/>
    </row>
    <row r="355" spans="3:14" x14ac:dyDescent="0.2">
      <c r="C355" s="303"/>
      <c r="D355" s="303"/>
      <c r="E355" s="303"/>
      <c r="F355" s="303"/>
      <c r="G355" s="303"/>
      <c r="H355" s="303"/>
      <c r="I355" s="303"/>
      <c r="J355" s="303"/>
      <c r="K355" s="303"/>
      <c r="L355" s="303"/>
      <c r="M355" s="303"/>
      <c r="N355" s="303"/>
    </row>
    <row r="356" spans="3:14" x14ac:dyDescent="0.2">
      <c r="C356" s="303"/>
      <c r="D356" s="303"/>
      <c r="E356" s="303"/>
      <c r="F356" s="303"/>
      <c r="G356" s="303"/>
      <c r="H356" s="303"/>
      <c r="I356" s="303"/>
      <c r="J356" s="303"/>
      <c r="K356" s="303"/>
      <c r="L356" s="303"/>
      <c r="M356" s="303"/>
      <c r="N356" s="303"/>
    </row>
    <row r="357" spans="3:14" x14ac:dyDescent="0.2">
      <c r="C357" s="303"/>
      <c r="D357" s="303"/>
      <c r="E357" s="303"/>
      <c r="F357" s="303"/>
      <c r="G357" s="303"/>
      <c r="H357" s="303"/>
      <c r="I357" s="303"/>
      <c r="J357" s="303"/>
      <c r="K357" s="303"/>
      <c r="L357" s="303"/>
      <c r="M357" s="303"/>
      <c r="N357" s="303"/>
    </row>
    <row r="358" spans="3:14" x14ac:dyDescent="0.2">
      <c r="C358" s="303"/>
      <c r="D358" s="303"/>
      <c r="E358" s="303"/>
      <c r="F358" s="303"/>
      <c r="G358" s="303"/>
      <c r="H358" s="303"/>
      <c r="I358" s="303"/>
      <c r="J358" s="303"/>
      <c r="K358" s="303"/>
      <c r="L358" s="303"/>
      <c r="M358" s="303"/>
      <c r="N358" s="303"/>
    </row>
    <row r="359" spans="3:14" x14ac:dyDescent="0.2">
      <c r="C359" s="303"/>
      <c r="D359" s="303"/>
      <c r="E359" s="303"/>
      <c r="F359" s="303"/>
      <c r="G359" s="303"/>
      <c r="H359" s="303"/>
      <c r="I359" s="303"/>
      <c r="J359" s="303"/>
      <c r="K359" s="303"/>
      <c r="L359" s="303"/>
      <c r="M359" s="303"/>
      <c r="N359" s="303"/>
    </row>
    <row r="360" spans="3:14" x14ac:dyDescent="0.2">
      <c r="C360" s="303"/>
      <c r="D360" s="303"/>
      <c r="E360" s="303"/>
      <c r="F360" s="303"/>
      <c r="G360" s="303"/>
      <c r="H360" s="303"/>
      <c r="I360" s="303"/>
      <c r="J360" s="303"/>
      <c r="K360" s="303"/>
      <c r="L360" s="303"/>
      <c r="M360" s="303"/>
      <c r="N360" s="303"/>
    </row>
    <row r="361" spans="3:14" x14ac:dyDescent="0.2">
      <c r="C361" s="303"/>
      <c r="D361" s="303"/>
      <c r="E361" s="303"/>
      <c r="F361" s="303"/>
      <c r="G361" s="303"/>
      <c r="H361" s="303"/>
      <c r="I361" s="303"/>
      <c r="J361" s="303"/>
      <c r="K361" s="303"/>
      <c r="L361" s="303"/>
      <c r="M361" s="303"/>
      <c r="N361" s="303"/>
    </row>
    <row r="362" spans="3:14" x14ac:dyDescent="0.2">
      <c r="C362" s="303"/>
      <c r="D362" s="303"/>
      <c r="E362" s="303"/>
      <c r="F362" s="303"/>
      <c r="G362" s="303"/>
      <c r="H362" s="303"/>
      <c r="I362" s="303"/>
      <c r="J362" s="303"/>
      <c r="K362" s="303"/>
      <c r="L362" s="303"/>
      <c r="M362" s="303"/>
      <c r="N362" s="303"/>
    </row>
    <row r="363" spans="3:14" x14ac:dyDescent="0.2">
      <c r="C363" s="303"/>
      <c r="D363" s="303"/>
      <c r="E363" s="303"/>
      <c r="F363" s="303"/>
      <c r="G363" s="303"/>
      <c r="H363" s="303"/>
      <c r="I363" s="303"/>
      <c r="J363" s="303"/>
      <c r="K363" s="303"/>
      <c r="L363" s="303"/>
      <c r="M363" s="303"/>
      <c r="N363" s="303"/>
    </row>
    <row r="364" spans="3:14" x14ac:dyDescent="0.2">
      <c r="C364" s="303"/>
      <c r="D364" s="303"/>
      <c r="E364" s="303"/>
      <c r="F364" s="303"/>
      <c r="G364" s="303"/>
      <c r="H364" s="303"/>
      <c r="I364" s="303"/>
      <c r="J364" s="303"/>
      <c r="K364" s="303"/>
      <c r="L364" s="303"/>
      <c r="M364" s="303"/>
      <c r="N364" s="303"/>
    </row>
    <row r="365" spans="3:14" x14ac:dyDescent="0.2">
      <c r="C365" s="303"/>
      <c r="D365" s="303"/>
      <c r="E365" s="303"/>
      <c r="F365" s="303"/>
      <c r="G365" s="303"/>
      <c r="H365" s="303"/>
      <c r="I365" s="303"/>
      <c r="J365" s="303"/>
      <c r="K365" s="303"/>
      <c r="L365" s="303"/>
      <c r="M365" s="303"/>
      <c r="N365" s="303"/>
    </row>
    <row r="366" spans="3:14" x14ac:dyDescent="0.2">
      <c r="C366" s="303"/>
      <c r="D366" s="303"/>
      <c r="E366" s="303"/>
      <c r="F366" s="303"/>
      <c r="G366" s="303"/>
      <c r="H366" s="303"/>
      <c r="I366" s="303"/>
      <c r="J366" s="303"/>
      <c r="K366" s="303"/>
      <c r="L366" s="303"/>
      <c r="M366" s="303"/>
      <c r="N366" s="303"/>
    </row>
    <row r="367" spans="3:14" x14ac:dyDescent="0.2">
      <c r="C367" s="303"/>
      <c r="D367" s="303"/>
      <c r="E367" s="303"/>
      <c r="F367" s="303"/>
      <c r="G367" s="303"/>
      <c r="H367" s="303"/>
      <c r="I367" s="303"/>
      <c r="J367" s="303"/>
      <c r="K367" s="303"/>
      <c r="L367" s="303"/>
      <c r="M367" s="303"/>
      <c r="N367" s="303"/>
    </row>
    <row r="368" spans="3:14" x14ac:dyDescent="0.2">
      <c r="C368" s="303"/>
      <c r="D368" s="303"/>
      <c r="E368" s="303"/>
      <c r="F368" s="303"/>
      <c r="G368" s="303"/>
      <c r="H368" s="303"/>
      <c r="I368" s="303"/>
      <c r="J368" s="303"/>
      <c r="K368" s="303"/>
      <c r="L368" s="303"/>
      <c r="M368" s="303"/>
      <c r="N368" s="303"/>
    </row>
    <row r="369" spans="3:14" x14ac:dyDescent="0.2">
      <c r="C369" s="303"/>
      <c r="D369" s="303"/>
      <c r="E369" s="303"/>
      <c r="F369" s="303"/>
      <c r="G369" s="303"/>
      <c r="H369" s="303"/>
      <c r="I369" s="303"/>
      <c r="J369" s="303"/>
      <c r="K369" s="303"/>
      <c r="L369" s="303"/>
      <c r="M369" s="303"/>
      <c r="N369" s="303"/>
    </row>
    <row r="370" spans="3:14" x14ac:dyDescent="0.2">
      <c r="C370" s="303"/>
      <c r="D370" s="303"/>
      <c r="E370" s="303"/>
      <c r="F370" s="303"/>
      <c r="G370" s="303"/>
      <c r="H370" s="303"/>
      <c r="I370" s="303"/>
      <c r="J370" s="303"/>
      <c r="K370" s="303"/>
      <c r="L370" s="303"/>
      <c r="M370" s="303"/>
      <c r="N370" s="303"/>
    </row>
    <row r="371" spans="3:14" x14ac:dyDescent="0.2">
      <c r="C371" s="303"/>
      <c r="D371" s="303"/>
      <c r="E371" s="303"/>
      <c r="F371" s="303"/>
      <c r="G371" s="303"/>
      <c r="H371" s="303"/>
      <c r="I371" s="303"/>
      <c r="J371" s="303"/>
      <c r="K371" s="303"/>
      <c r="L371" s="303"/>
      <c r="M371" s="303"/>
      <c r="N371" s="303"/>
    </row>
    <row r="372" spans="3:14" x14ac:dyDescent="0.2">
      <c r="C372" s="303"/>
      <c r="D372" s="303"/>
      <c r="E372" s="303"/>
      <c r="F372" s="303"/>
      <c r="G372" s="303"/>
      <c r="H372" s="303"/>
      <c r="I372" s="303"/>
      <c r="J372" s="303"/>
      <c r="K372" s="303"/>
      <c r="L372" s="303"/>
      <c r="M372" s="303"/>
      <c r="N372" s="303"/>
    </row>
    <row r="373" spans="3:14" x14ac:dyDescent="0.2">
      <c r="C373" s="303"/>
      <c r="D373" s="303"/>
      <c r="E373" s="303"/>
      <c r="F373" s="303"/>
      <c r="G373" s="303"/>
      <c r="H373" s="303"/>
      <c r="I373" s="303"/>
      <c r="J373" s="303"/>
      <c r="K373" s="303"/>
      <c r="L373" s="303"/>
      <c r="M373" s="303"/>
      <c r="N373" s="303"/>
    </row>
    <row r="374" spans="3:14" x14ac:dyDescent="0.2">
      <c r="C374" s="303"/>
      <c r="D374" s="303"/>
      <c r="E374" s="303"/>
      <c r="F374" s="303"/>
      <c r="G374" s="303"/>
      <c r="H374" s="303"/>
      <c r="I374" s="303"/>
      <c r="J374" s="303"/>
      <c r="K374" s="303"/>
      <c r="L374" s="303"/>
      <c r="M374" s="303"/>
      <c r="N374" s="303"/>
    </row>
    <row r="375" spans="3:14" x14ac:dyDescent="0.2">
      <c r="C375" s="303"/>
      <c r="D375" s="303"/>
      <c r="E375" s="303"/>
      <c r="F375" s="303"/>
      <c r="G375" s="303"/>
      <c r="H375" s="303"/>
      <c r="I375" s="303"/>
      <c r="J375" s="303"/>
      <c r="K375" s="303"/>
      <c r="L375" s="303"/>
      <c r="M375" s="303"/>
      <c r="N375" s="303"/>
    </row>
    <row r="376" spans="3:14" x14ac:dyDescent="0.2">
      <c r="C376" s="303"/>
      <c r="D376" s="303"/>
      <c r="E376" s="303"/>
      <c r="F376" s="303"/>
      <c r="G376" s="303"/>
      <c r="H376" s="303"/>
      <c r="I376" s="303"/>
      <c r="J376" s="303"/>
      <c r="K376" s="303"/>
      <c r="L376" s="303"/>
      <c r="M376" s="303"/>
      <c r="N376" s="303"/>
    </row>
    <row r="377" spans="3:14" x14ac:dyDescent="0.2">
      <c r="C377" s="303"/>
      <c r="D377" s="303"/>
      <c r="E377" s="303"/>
      <c r="F377" s="303"/>
      <c r="G377" s="303"/>
      <c r="H377" s="303"/>
      <c r="I377" s="303"/>
      <c r="J377" s="303"/>
      <c r="K377" s="303"/>
      <c r="L377" s="303"/>
      <c r="M377" s="303"/>
      <c r="N377" s="303"/>
    </row>
    <row r="378" spans="3:14" x14ac:dyDescent="0.2">
      <c r="C378" s="303"/>
      <c r="D378" s="303"/>
      <c r="E378" s="303"/>
      <c r="F378" s="303"/>
      <c r="G378" s="303"/>
      <c r="H378" s="303"/>
      <c r="I378" s="303"/>
      <c r="J378" s="303"/>
      <c r="K378" s="303"/>
      <c r="L378" s="303"/>
      <c r="M378" s="303"/>
      <c r="N378" s="303"/>
    </row>
    <row r="379" spans="3:14" x14ac:dyDescent="0.2">
      <c r="C379" s="303"/>
      <c r="D379" s="303"/>
      <c r="E379" s="303"/>
      <c r="F379" s="303"/>
      <c r="G379" s="303"/>
      <c r="H379" s="303"/>
      <c r="I379" s="303"/>
      <c r="J379" s="303"/>
      <c r="K379" s="303"/>
      <c r="L379" s="303"/>
      <c r="M379" s="303"/>
      <c r="N379" s="303"/>
    </row>
    <row r="380" spans="3:14" x14ac:dyDescent="0.2">
      <c r="C380" s="303"/>
      <c r="D380" s="303"/>
      <c r="E380" s="303"/>
      <c r="F380" s="303"/>
      <c r="G380" s="303"/>
      <c r="H380" s="303"/>
      <c r="I380" s="303"/>
      <c r="J380" s="303"/>
      <c r="K380" s="303"/>
      <c r="L380" s="303"/>
      <c r="M380" s="303"/>
      <c r="N380" s="303"/>
    </row>
    <row r="381" spans="3:14" x14ac:dyDescent="0.2">
      <c r="C381" s="303"/>
      <c r="D381" s="303"/>
      <c r="E381" s="303"/>
      <c r="F381" s="303"/>
      <c r="G381" s="303"/>
      <c r="H381" s="303"/>
      <c r="I381" s="303"/>
      <c r="J381" s="303"/>
      <c r="K381" s="303"/>
      <c r="L381" s="303"/>
      <c r="M381" s="303"/>
      <c r="N381" s="303"/>
    </row>
    <row r="382" spans="3:14" x14ac:dyDescent="0.2">
      <c r="C382" s="303"/>
      <c r="D382" s="303"/>
      <c r="E382" s="303"/>
      <c r="F382" s="303"/>
      <c r="G382" s="303"/>
      <c r="H382" s="303"/>
      <c r="I382" s="303"/>
      <c r="J382" s="303"/>
      <c r="K382" s="303"/>
      <c r="L382" s="303"/>
      <c r="M382" s="303"/>
      <c r="N382" s="303"/>
    </row>
    <row r="383" spans="3:14" x14ac:dyDescent="0.2">
      <c r="C383" s="303"/>
      <c r="D383" s="303"/>
      <c r="E383" s="303"/>
      <c r="F383" s="303"/>
      <c r="G383" s="303"/>
      <c r="H383" s="303"/>
      <c r="I383" s="303"/>
      <c r="J383" s="303"/>
      <c r="K383" s="303"/>
      <c r="L383" s="303"/>
      <c r="M383" s="303"/>
      <c r="N383" s="303"/>
    </row>
    <row r="384" spans="3:14" x14ac:dyDescent="0.2">
      <c r="C384" s="303"/>
      <c r="D384" s="303"/>
      <c r="E384" s="303"/>
      <c r="F384" s="303"/>
      <c r="G384" s="303"/>
      <c r="H384" s="303"/>
      <c r="I384" s="303"/>
      <c r="J384" s="303"/>
      <c r="K384" s="303"/>
      <c r="L384" s="303"/>
      <c r="M384" s="303"/>
      <c r="N384" s="303"/>
    </row>
    <row r="385" spans="3:14" x14ac:dyDescent="0.2">
      <c r="C385" s="303"/>
      <c r="D385" s="303"/>
      <c r="E385" s="303"/>
      <c r="F385" s="303"/>
      <c r="G385" s="303"/>
      <c r="H385" s="303"/>
      <c r="I385" s="303"/>
      <c r="J385" s="303"/>
      <c r="K385" s="303"/>
      <c r="L385" s="303"/>
      <c r="M385" s="303"/>
      <c r="N385" s="303"/>
    </row>
    <row r="386" spans="3:14" x14ac:dyDescent="0.2">
      <c r="C386" s="303"/>
      <c r="D386" s="303"/>
      <c r="E386" s="303"/>
      <c r="F386" s="303"/>
      <c r="G386" s="303"/>
      <c r="H386" s="303"/>
      <c r="I386" s="303"/>
      <c r="J386" s="303"/>
      <c r="K386" s="303"/>
      <c r="L386" s="303"/>
      <c r="M386" s="303"/>
      <c r="N386" s="303"/>
    </row>
    <row r="387" spans="3:14" x14ac:dyDescent="0.2">
      <c r="C387" s="303"/>
      <c r="D387" s="303"/>
      <c r="E387" s="303"/>
      <c r="F387" s="303"/>
      <c r="G387" s="303"/>
      <c r="H387" s="303"/>
      <c r="I387" s="303"/>
      <c r="J387" s="303"/>
      <c r="K387" s="303"/>
      <c r="L387" s="303"/>
      <c r="M387" s="303"/>
      <c r="N387" s="303"/>
    </row>
    <row r="388" spans="3:14" x14ac:dyDescent="0.2">
      <c r="C388" s="303"/>
      <c r="D388" s="303"/>
      <c r="E388" s="303"/>
      <c r="F388" s="303"/>
      <c r="G388" s="303"/>
      <c r="H388" s="303"/>
      <c r="I388" s="303"/>
      <c r="J388" s="303"/>
      <c r="K388" s="303"/>
      <c r="L388" s="303"/>
      <c r="M388" s="303"/>
      <c r="N388" s="303"/>
    </row>
    <row r="389" spans="3:14" x14ac:dyDescent="0.2">
      <c r="C389" s="303"/>
      <c r="D389" s="303"/>
      <c r="E389" s="303"/>
      <c r="F389" s="303"/>
      <c r="G389" s="303"/>
      <c r="H389" s="303"/>
      <c r="I389" s="303"/>
      <c r="J389" s="303"/>
      <c r="K389" s="303"/>
      <c r="L389" s="303"/>
      <c r="M389" s="303"/>
      <c r="N389" s="303"/>
    </row>
    <row r="390" spans="3:14" x14ac:dyDescent="0.2">
      <c r="C390" s="303"/>
      <c r="D390" s="303"/>
      <c r="E390" s="303"/>
      <c r="F390" s="303"/>
      <c r="G390" s="303"/>
      <c r="H390" s="303"/>
      <c r="I390" s="303"/>
      <c r="J390" s="303"/>
      <c r="K390" s="303"/>
      <c r="L390" s="303"/>
      <c r="M390" s="303"/>
      <c r="N390" s="303"/>
    </row>
    <row r="391" spans="3:14" x14ac:dyDescent="0.2">
      <c r="C391" s="303"/>
      <c r="D391" s="303"/>
      <c r="E391" s="303"/>
      <c r="F391" s="303"/>
      <c r="G391" s="303"/>
      <c r="H391" s="303"/>
      <c r="I391" s="303"/>
      <c r="J391" s="303"/>
      <c r="K391" s="303"/>
      <c r="L391" s="303"/>
      <c r="M391" s="303"/>
      <c r="N391" s="303"/>
    </row>
    <row r="392" spans="3:14" x14ac:dyDescent="0.2">
      <c r="C392" s="303"/>
      <c r="D392" s="303"/>
      <c r="E392" s="303"/>
      <c r="F392" s="303"/>
      <c r="G392" s="303"/>
      <c r="H392" s="303"/>
      <c r="I392" s="303"/>
      <c r="J392" s="303"/>
      <c r="K392" s="303"/>
      <c r="L392" s="303"/>
      <c r="M392" s="303"/>
      <c r="N392" s="303"/>
    </row>
    <row r="393" spans="3:14" x14ac:dyDescent="0.2">
      <c r="C393" s="303"/>
      <c r="D393" s="303"/>
      <c r="E393" s="303"/>
      <c r="F393" s="303"/>
      <c r="G393" s="303"/>
      <c r="H393" s="303"/>
      <c r="I393" s="303"/>
      <c r="J393" s="303"/>
      <c r="K393" s="303"/>
      <c r="L393" s="303"/>
      <c r="M393" s="303"/>
      <c r="N393" s="303"/>
    </row>
    <row r="394" spans="3:14" x14ac:dyDescent="0.2">
      <c r="C394" s="303"/>
      <c r="D394" s="303"/>
      <c r="E394" s="303"/>
      <c r="F394" s="303"/>
      <c r="G394" s="303"/>
      <c r="H394" s="303"/>
      <c r="I394" s="303"/>
      <c r="J394" s="303"/>
      <c r="K394" s="303"/>
      <c r="L394" s="303"/>
      <c r="M394" s="303"/>
      <c r="N394" s="303"/>
    </row>
    <row r="395" spans="3:14" x14ac:dyDescent="0.2">
      <c r="C395" s="303"/>
      <c r="D395" s="303"/>
      <c r="E395" s="303"/>
      <c r="F395" s="303"/>
      <c r="G395" s="303"/>
      <c r="H395" s="303"/>
      <c r="I395" s="303"/>
      <c r="J395" s="303"/>
      <c r="K395" s="303"/>
      <c r="L395" s="303"/>
      <c r="M395" s="303"/>
      <c r="N395" s="303"/>
    </row>
    <row r="396" spans="3:14" x14ac:dyDescent="0.2">
      <c r="C396" s="303"/>
      <c r="D396" s="303"/>
      <c r="E396" s="303"/>
      <c r="F396" s="303"/>
      <c r="G396" s="303"/>
      <c r="H396" s="303"/>
      <c r="I396" s="303"/>
      <c r="J396" s="303"/>
      <c r="K396" s="303"/>
      <c r="L396" s="303"/>
      <c r="M396" s="303"/>
      <c r="N396" s="303"/>
    </row>
    <row r="397" spans="3:14" x14ac:dyDescent="0.2">
      <c r="C397" s="303"/>
      <c r="D397" s="303"/>
      <c r="E397" s="303"/>
      <c r="F397" s="303"/>
      <c r="G397" s="303"/>
      <c r="H397" s="303"/>
      <c r="I397" s="303"/>
      <c r="J397" s="303"/>
      <c r="K397" s="303"/>
      <c r="L397" s="303"/>
      <c r="M397" s="303"/>
      <c r="N397" s="303"/>
    </row>
    <row r="398" spans="3:14" x14ac:dyDescent="0.2">
      <c r="C398" s="303"/>
      <c r="D398" s="303"/>
      <c r="E398" s="303"/>
      <c r="F398" s="303"/>
      <c r="G398" s="303"/>
      <c r="H398" s="303"/>
      <c r="I398" s="303"/>
      <c r="J398" s="303"/>
      <c r="K398" s="303"/>
      <c r="L398" s="303"/>
      <c r="M398" s="303"/>
      <c r="N398" s="303"/>
    </row>
    <row r="399" spans="3:14" x14ac:dyDescent="0.2">
      <c r="C399" s="303"/>
      <c r="D399" s="303"/>
      <c r="E399" s="303"/>
      <c r="F399" s="303"/>
      <c r="G399" s="303"/>
      <c r="H399" s="303"/>
      <c r="I399" s="303"/>
      <c r="J399" s="303"/>
      <c r="K399" s="303"/>
      <c r="L399" s="303"/>
      <c r="M399" s="303"/>
      <c r="N399" s="303"/>
    </row>
    <row r="400" spans="3:14" x14ac:dyDescent="0.2">
      <c r="C400" s="303"/>
      <c r="D400" s="303"/>
      <c r="E400" s="303"/>
      <c r="F400" s="303"/>
      <c r="G400" s="303"/>
      <c r="H400" s="303"/>
      <c r="I400" s="303"/>
      <c r="J400" s="303"/>
      <c r="K400" s="303"/>
      <c r="L400" s="303"/>
      <c r="M400" s="303"/>
      <c r="N400" s="303"/>
    </row>
    <row r="401" spans="3:14" x14ac:dyDescent="0.2">
      <c r="C401" s="303"/>
      <c r="D401" s="303"/>
      <c r="E401" s="303"/>
      <c r="F401" s="303"/>
      <c r="G401" s="303"/>
      <c r="H401" s="303"/>
      <c r="I401" s="303"/>
      <c r="J401" s="303"/>
      <c r="K401" s="303"/>
      <c r="L401" s="303"/>
      <c r="M401" s="303"/>
      <c r="N401" s="303"/>
    </row>
    <row r="402" spans="3:14" x14ac:dyDescent="0.2">
      <c r="C402" s="303"/>
      <c r="D402" s="303"/>
      <c r="E402" s="303"/>
      <c r="F402" s="303"/>
      <c r="G402" s="303"/>
      <c r="H402" s="303"/>
      <c r="I402" s="303"/>
      <c r="J402" s="303"/>
      <c r="K402" s="303"/>
      <c r="L402" s="303"/>
      <c r="M402" s="303"/>
      <c r="N402" s="303"/>
    </row>
    <row r="403" spans="3:14" x14ac:dyDescent="0.2">
      <c r="C403" s="303"/>
      <c r="D403" s="303"/>
      <c r="E403" s="303"/>
      <c r="F403" s="303"/>
      <c r="G403" s="303"/>
      <c r="H403" s="303"/>
      <c r="I403" s="303"/>
      <c r="J403" s="303"/>
      <c r="K403" s="303"/>
      <c r="L403" s="303"/>
      <c r="M403" s="303"/>
      <c r="N403" s="303"/>
    </row>
    <row r="404" spans="3:14" x14ac:dyDescent="0.2">
      <c r="C404" s="303"/>
      <c r="D404" s="303"/>
      <c r="E404" s="303"/>
      <c r="F404" s="303"/>
      <c r="G404" s="303"/>
      <c r="H404" s="303"/>
      <c r="I404" s="303"/>
      <c r="J404" s="303"/>
      <c r="K404" s="303"/>
      <c r="L404" s="303"/>
      <c r="M404" s="303"/>
      <c r="N404" s="303"/>
    </row>
    <row r="405" spans="3:14" x14ac:dyDescent="0.2">
      <c r="C405" s="303"/>
      <c r="D405" s="303"/>
      <c r="E405" s="303"/>
      <c r="F405" s="303"/>
      <c r="G405" s="303"/>
      <c r="H405" s="303"/>
      <c r="I405" s="303"/>
      <c r="J405" s="303"/>
      <c r="K405" s="303"/>
      <c r="L405" s="303"/>
      <c r="M405" s="303"/>
      <c r="N405" s="303"/>
    </row>
    <row r="406" spans="3:14" x14ac:dyDescent="0.2">
      <c r="C406" s="303"/>
      <c r="D406" s="303"/>
      <c r="E406" s="303"/>
      <c r="F406" s="303"/>
      <c r="G406" s="303"/>
      <c r="H406" s="303"/>
      <c r="I406" s="303"/>
      <c r="J406" s="303"/>
      <c r="K406" s="303"/>
      <c r="L406" s="303"/>
      <c r="M406" s="303"/>
      <c r="N406" s="303"/>
    </row>
    <row r="407" spans="3:14" x14ac:dyDescent="0.2">
      <c r="C407" s="303"/>
      <c r="D407" s="303"/>
      <c r="E407" s="303"/>
      <c r="F407" s="303"/>
      <c r="G407" s="303"/>
      <c r="H407" s="303"/>
      <c r="I407" s="303"/>
      <c r="J407" s="303"/>
      <c r="K407" s="303"/>
      <c r="L407" s="303"/>
      <c r="M407" s="303"/>
      <c r="N407" s="303"/>
    </row>
    <row r="408" spans="3:14" x14ac:dyDescent="0.2">
      <c r="C408" s="303"/>
      <c r="D408" s="303"/>
      <c r="E408" s="303"/>
      <c r="F408" s="303"/>
      <c r="G408" s="303"/>
      <c r="H408" s="303"/>
      <c r="I408" s="303"/>
      <c r="J408" s="303"/>
      <c r="K408" s="303"/>
      <c r="L408" s="303"/>
      <c r="M408" s="303"/>
      <c r="N408" s="303"/>
    </row>
    <row r="409" spans="3:14" x14ac:dyDescent="0.2">
      <c r="C409" s="303"/>
      <c r="D409" s="303"/>
      <c r="E409" s="303"/>
      <c r="F409" s="303"/>
      <c r="G409" s="303"/>
      <c r="H409" s="303"/>
      <c r="I409" s="303"/>
      <c r="J409" s="303"/>
      <c r="K409" s="303"/>
      <c r="L409" s="303"/>
      <c r="M409" s="303"/>
      <c r="N409" s="303"/>
    </row>
    <row r="410" spans="3:14" x14ac:dyDescent="0.2">
      <c r="C410" s="303"/>
      <c r="D410" s="303"/>
      <c r="E410" s="303"/>
      <c r="F410" s="303"/>
      <c r="G410" s="303"/>
      <c r="H410" s="303"/>
      <c r="I410" s="303"/>
      <c r="J410" s="303"/>
      <c r="K410" s="303"/>
      <c r="L410" s="303"/>
      <c r="M410" s="303"/>
      <c r="N410" s="303"/>
    </row>
    <row r="411" spans="3:14" x14ac:dyDescent="0.2">
      <c r="C411" s="303"/>
      <c r="D411" s="303"/>
      <c r="E411" s="303"/>
      <c r="F411" s="303"/>
      <c r="G411" s="303"/>
      <c r="H411" s="303"/>
      <c r="I411" s="303"/>
      <c r="J411" s="303"/>
      <c r="K411" s="303"/>
      <c r="L411" s="303"/>
      <c r="M411" s="303"/>
      <c r="N411" s="303"/>
    </row>
    <row r="412" spans="3:14" x14ac:dyDescent="0.2">
      <c r="C412" s="303"/>
      <c r="D412" s="303"/>
      <c r="E412" s="303"/>
      <c r="F412" s="303"/>
      <c r="G412" s="303"/>
      <c r="H412" s="303"/>
      <c r="I412" s="303"/>
      <c r="J412" s="303"/>
      <c r="K412" s="303"/>
      <c r="L412" s="303"/>
      <c r="M412" s="303"/>
      <c r="N412" s="303"/>
    </row>
    <row r="413" spans="3:14" x14ac:dyDescent="0.2">
      <c r="C413" s="303"/>
      <c r="D413" s="303"/>
      <c r="E413" s="303"/>
      <c r="F413" s="303"/>
      <c r="G413" s="303"/>
      <c r="H413" s="303"/>
      <c r="I413" s="303"/>
      <c r="J413" s="303"/>
      <c r="K413" s="303"/>
      <c r="L413" s="303"/>
      <c r="M413" s="303"/>
      <c r="N413" s="303"/>
    </row>
    <row r="414" spans="3:14" x14ac:dyDescent="0.2">
      <c r="C414" s="303"/>
      <c r="D414" s="303"/>
      <c r="E414" s="303"/>
      <c r="F414" s="303"/>
      <c r="G414" s="303"/>
      <c r="H414" s="303"/>
      <c r="I414" s="303"/>
      <c r="J414" s="303"/>
      <c r="K414" s="303"/>
      <c r="L414" s="303"/>
      <c r="M414" s="303"/>
      <c r="N414" s="303"/>
    </row>
    <row r="415" spans="3:14" x14ac:dyDescent="0.2">
      <c r="C415" s="303"/>
      <c r="D415" s="303"/>
      <c r="E415" s="303"/>
      <c r="F415" s="303"/>
      <c r="G415" s="303"/>
      <c r="H415" s="303"/>
      <c r="I415" s="303"/>
      <c r="J415" s="303"/>
      <c r="K415" s="303"/>
      <c r="L415" s="303"/>
      <c r="M415" s="303"/>
      <c r="N415" s="303"/>
    </row>
    <row r="416" spans="3:14" x14ac:dyDescent="0.2">
      <c r="C416" s="303"/>
      <c r="D416" s="303"/>
      <c r="E416" s="303"/>
      <c r="F416" s="303"/>
      <c r="G416" s="303"/>
      <c r="H416" s="303"/>
      <c r="I416" s="303"/>
      <c r="J416" s="303"/>
      <c r="K416" s="303"/>
      <c r="L416" s="303"/>
      <c r="M416" s="303"/>
      <c r="N416" s="303"/>
    </row>
    <row r="417" spans="3:14" x14ac:dyDescent="0.2">
      <c r="C417" s="303"/>
      <c r="D417" s="303"/>
      <c r="E417" s="303"/>
      <c r="F417" s="303"/>
      <c r="G417" s="303"/>
      <c r="H417" s="303"/>
      <c r="I417" s="303"/>
      <c r="J417" s="303"/>
      <c r="K417" s="303"/>
      <c r="L417" s="303"/>
      <c r="M417" s="303"/>
      <c r="N417" s="303"/>
    </row>
    <row r="418" spans="3:14" x14ac:dyDescent="0.2">
      <c r="C418" s="303"/>
      <c r="D418" s="303"/>
      <c r="E418" s="303"/>
      <c r="F418" s="303"/>
      <c r="G418" s="303"/>
      <c r="H418" s="303"/>
      <c r="I418" s="303"/>
      <c r="J418" s="303"/>
      <c r="K418" s="303"/>
      <c r="L418" s="303"/>
      <c r="M418" s="303"/>
      <c r="N418" s="303"/>
    </row>
    <row r="419" spans="3:14" x14ac:dyDescent="0.2">
      <c r="C419" s="303"/>
      <c r="D419" s="303"/>
      <c r="E419" s="303"/>
      <c r="F419" s="303"/>
      <c r="G419" s="303"/>
      <c r="H419" s="303"/>
      <c r="I419" s="303"/>
      <c r="J419" s="303"/>
      <c r="K419" s="303"/>
      <c r="L419" s="303"/>
      <c r="M419" s="303"/>
      <c r="N419" s="303"/>
    </row>
    <row r="420" spans="3:14" x14ac:dyDescent="0.2">
      <c r="C420" s="303"/>
      <c r="D420" s="303"/>
      <c r="E420" s="303"/>
      <c r="F420" s="303"/>
      <c r="G420" s="303"/>
      <c r="H420" s="303"/>
      <c r="I420" s="303"/>
      <c r="J420" s="303"/>
      <c r="K420" s="303"/>
      <c r="L420" s="303"/>
      <c r="M420" s="303"/>
      <c r="N420" s="303"/>
    </row>
    <row r="421" spans="3:14" x14ac:dyDescent="0.2">
      <c r="C421" s="303"/>
      <c r="D421" s="303"/>
      <c r="E421" s="303"/>
      <c r="F421" s="303"/>
      <c r="G421" s="303"/>
      <c r="H421" s="303"/>
      <c r="I421" s="303"/>
      <c r="J421" s="303"/>
      <c r="K421" s="303"/>
      <c r="L421" s="303"/>
      <c r="M421" s="303"/>
      <c r="N421" s="303"/>
    </row>
    <row r="422" spans="3:14" x14ac:dyDescent="0.2">
      <c r="C422" s="303"/>
      <c r="D422" s="303"/>
      <c r="E422" s="303"/>
      <c r="F422" s="303"/>
      <c r="G422" s="303"/>
      <c r="H422" s="303"/>
      <c r="I422" s="303"/>
      <c r="J422" s="303"/>
      <c r="K422" s="303"/>
      <c r="L422" s="303"/>
      <c r="M422" s="303"/>
      <c r="N422" s="303"/>
    </row>
    <row r="423" spans="3:14" x14ac:dyDescent="0.2">
      <c r="C423" s="303"/>
      <c r="D423" s="303"/>
      <c r="E423" s="303"/>
      <c r="F423" s="303"/>
      <c r="G423" s="303"/>
      <c r="H423" s="303"/>
      <c r="I423" s="303"/>
      <c r="J423" s="303"/>
      <c r="K423" s="303"/>
      <c r="L423" s="303"/>
      <c r="M423" s="303"/>
      <c r="N423" s="303"/>
    </row>
    <row r="424" spans="3:14" x14ac:dyDescent="0.2">
      <c r="C424" s="303"/>
      <c r="D424" s="303"/>
      <c r="E424" s="303"/>
      <c r="F424" s="303"/>
      <c r="G424" s="303"/>
      <c r="H424" s="303"/>
      <c r="I424" s="303"/>
      <c r="J424" s="303"/>
      <c r="K424" s="303"/>
      <c r="L424" s="303"/>
      <c r="M424" s="303"/>
      <c r="N424" s="303"/>
    </row>
    <row r="425" spans="3:14" x14ac:dyDescent="0.2">
      <c r="C425" s="303"/>
      <c r="D425" s="303"/>
      <c r="E425" s="303"/>
      <c r="F425" s="303"/>
      <c r="G425" s="303"/>
      <c r="H425" s="303"/>
      <c r="I425" s="303"/>
      <c r="J425" s="303"/>
      <c r="K425" s="303"/>
      <c r="L425" s="303"/>
      <c r="M425" s="303"/>
      <c r="N425" s="303"/>
    </row>
    <row r="426" spans="3:14" x14ac:dyDescent="0.2">
      <c r="C426" s="303"/>
      <c r="D426" s="303"/>
      <c r="E426" s="303"/>
      <c r="F426" s="303"/>
      <c r="G426" s="303"/>
      <c r="H426" s="303"/>
      <c r="I426" s="303"/>
      <c r="J426" s="303"/>
      <c r="K426" s="303"/>
      <c r="L426" s="303"/>
      <c r="M426" s="303"/>
      <c r="N426" s="303"/>
    </row>
    <row r="427" spans="3:14" x14ac:dyDescent="0.2">
      <c r="C427" s="303"/>
      <c r="D427" s="303"/>
      <c r="E427" s="303"/>
      <c r="F427" s="303"/>
      <c r="G427" s="303"/>
      <c r="H427" s="303"/>
      <c r="I427" s="303"/>
      <c r="J427" s="303"/>
      <c r="K427" s="303"/>
      <c r="L427" s="303"/>
      <c r="M427" s="303"/>
      <c r="N427" s="303"/>
    </row>
    <row r="428" spans="3:14" x14ac:dyDescent="0.2">
      <c r="C428" s="303"/>
      <c r="D428" s="303"/>
      <c r="E428" s="303"/>
      <c r="F428" s="303"/>
      <c r="G428" s="303"/>
      <c r="H428" s="303"/>
      <c r="I428" s="303"/>
      <c r="J428" s="303"/>
      <c r="K428" s="303"/>
      <c r="L428" s="303"/>
      <c r="M428" s="303"/>
      <c r="N428" s="303"/>
    </row>
    <row r="429" spans="3:14" x14ac:dyDescent="0.2">
      <c r="C429" s="303"/>
      <c r="D429" s="303"/>
      <c r="E429" s="303"/>
      <c r="F429" s="303"/>
      <c r="G429" s="303"/>
      <c r="H429" s="303"/>
      <c r="I429" s="303"/>
      <c r="J429" s="303"/>
      <c r="K429" s="303"/>
      <c r="L429" s="303"/>
      <c r="M429" s="303"/>
      <c r="N429" s="303"/>
    </row>
    <row r="430" spans="3:14" x14ac:dyDescent="0.2">
      <c r="C430" s="303"/>
      <c r="D430" s="303"/>
      <c r="E430" s="303"/>
      <c r="F430" s="303"/>
      <c r="G430" s="303"/>
      <c r="H430" s="303"/>
      <c r="I430" s="303"/>
      <c r="J430" s="303"/>
      <c r="K430" s="303"/>
      <c r="L430" s="303"/>
      <c r="M430" s="303"/>
      <c r="N430" s="303"/>
    </row>
    <row r="431" spans="3:14" x14ac:dyDescent="0.2">
      <c r="C431" s="303"/>
      <c r="D431" s="303"/>
      <c r="E431" s="303"/>
      <c r="F431" s="303"/>
      <c r="G431" s="303"/>
      <c r="H431" s="303"/>
      <c r="I431" s="303"/>
      <c r="J431" s="303"/>
      <c r="K431" s="303"/>
      <c r="L431" s="303"/>
      <c r="M431" s="303"/>
      <c r="N431" s="303"/>
    </row>
    <row r="432" spans="3:14" x14ac:dyDescent="0.2">
      <c r="C432" s="303"/>
      <c r="D432" s="303"/>
      <c r="E432" s="303"/>
      <c r="F432" s="303"/>
      <c r="G432" s="303"/>
      <c r="H432" s="303"/>
      <c r="I432" s="303"/>
      <c r="J432" s="303"/>
      <c r="K432" s="303"/>
      <c r="L432" s="303"/>
      <c r="M432" s="303"/>
      <c r="N432" s="303"/>
    </row>
    <row r="433" spans="3:14" x14ac:dyDescent="0.2">
      <c r="C433" s="303"/>
      <c r="D433" s="303"/>
      <c r="E433" s="303"/>
      <c r="F433" s="303"/>
      <c r="G433" s="303"/>
      <c r="H433" s="303"/>
      <c r="I433" s="303"/>
      <c r="J433" s="303"/>
      <c r="K433" s="303"/>
      <c r="L433" s="303"/>
      <c r="M433" s="303"/>
      <c r="N433" s="303"/>
    </row>
    <row r="434" spans="3:14" x14ac:dyDescent="0.2">
      <c r="C434" s="303"/>
      <c r="D434" s="303"/>
      <c r="E434" s="303"/>
      <c r="F434" s="303"/>
      <c r="G434" s="303"/>
      <c r="H434" s="303"/>
      <c r="I434" s="303"/>
      <c r="J434" s="303"/>
      <c r="K434" s="303"/>
      <c r="L434" s="303"/>
      <c r="M434" s="303"/>
      <c r="N434" s="303"/>
    </row>
    <row r="435" spans="3:14" x14ac:dyDescent="0.2">
      <c r="C435" s="303"/>
      <c r="D435" s="303"/>
      <c r="E435" s="303"/>
      <c r="F435" s="303"/>
      <c r="G435" s="303"/>
      <c r="H435" s="303"/>
      <c r="I435" s="303"/>
      <c r="J435" s="303"/>
      <c r="K435" s="303"/>
      <c r="L435" s="303"/>
      <c r="M435" s="303"/>
      <c r="N435" s="303"/>
    </row>
    <row r="436" spans="3:14" x14ac:dyDescent="0.2">
      <c r="C436" s="303"/>
      <c r="D436" s="303"/>
      <c r="E436" s="303"/>
      <c r="F436" s="303"/>
      <c r="G436" s="303"/>
      <c r="H436" s="303"/>
      <c r="I436" s="303"/>
      <c r="J436" s="303"/>
      <c r="K436" s="303"/>
      <c r="L436" s="303"/>
      <c r="M436" s="303"/>
      <c r="N436" s="303"/>
    </row>
    <row r="437" spans="3:14" x14ac:dyDescent="0.2">
      <c r="C437" s="303"/>
      <c r="D437" s="303"/>
      <c r="E437" s="303"/>
      <c r="F437" s="303"/>
      <c r="G437" s="303"/>
      <c r="H437" s="303"/>
      <c r="I437" s="303"/>
      <c r="J437" s="303"/>
      <c r="K437" s="303"/>
      <c r="L437" s="303"/>
      <c r="M437" s="303"/>
      <c r="N437" s="303"/>
    </row>
    <row r="438" spans="3:14" x14ac:dyDescent="0.2">
      <c r="C438" s="303"/>
      <c r="D438" s="303"/>
      <c r="E438" s="303"/>
      <c r="F438" s="303"/>
      <c r="G438" s="303"/>
      <c r="H438" s="303"/>
      <c r="I438" s="303"/>
      <c r="J438" s="303"/>
      <c r="K438" s="303"/>
      <c r="L438" s="303"/>
      <c r="M438" s="303"/>
      <c r="N438" s="303"/>
    </row>
    <row r="439" spans="3:14" x14ac:dyDescent="0.2">
      <c r="C439" s="303"/>
      <c r="D439" s="303"/>
      <c r="E439" s="303"/>
      <c r="F439" s="303"/>
      <c r="G439" s="303"/>
      <c r="H439" s="303"/>
      <c r="I439" s="303"/>
      <c r="J439" s="303"/>
      <c r="K439" s="303"/>
      <c r="L439" s="303"/>
      <c r="M439" s="303"/>
      <c r="N439" s="303"/>
    </row>
    <row r="440" spans="3:14" x14ac:dyDescent="0.2">
      <c r="C440" s="303"/>
      <c r="D440" s="303"/>
      <c r="E440" s="303"/>
      <c r="F440" s="303"/>
      <c r="G440" s="303"/>
      <c r="H440" s="303"/>
      <c r="I440" s="303"/>
      <c r="J440" s="303"/>
      <c r="K440" s="303"/>
      <c r="L440" s="303"/>
      <c r="M440" s="303"/>
      <c r="N440" s="303"/>
    </row>
    <row r="441" spans="3:14" x14ac:dyDescent="0.2">
      <c r="C441" s="303"/>
      <c r="D441" s="303"/>
      <c r="E441" s="303"/>
      <c r="F441" s="303"/>
      <c r="G441" s="303"/>
      <c r="H441" s="303"/>
      <c r="I441" s="303"/>
      <c r="J441" s="303"/>
      <c r="K441" s="303"/>
      <c r="L441" s="303"/>
      <c r="M441" s="303"/>
      <c r="N441" s="303"/>
    </row>
    <row r="442" spans="3:14" x14ac:dyDescent="0.2">
      <c r="C442" s="303"/>
      <c r="D442" s="303"/>
      <c r="E442" s="303"/>
      <c r="F442" s="303"/>
      <c r="G442" s="303"/>
      <c r="H442" s="303"/>
      <c r="I442" s="303"/>
      <c r="J442" s="303"/>
      <c r="K442" s="303"/>
      <c r="L442" s="303"/>
      <c r="M442" s="303"/>
      <c r="N442" s="303"/>
    </row>
    <row r="443" spans="3:14" x14ac:dyDescent="0.2">
      <c r="C443" s="303"/>
      <c r="D443" s="303"/>
      <c r="E443" s="303"/>
      <c r="F443" s="303"/>
      <c r="G443" s="303"/>
      <c r="H443" s="303"/>
      <c r="I443" s="303"/>
      <c r="J443" s="303"/>
      <c r="K443" s="303"/>
      <c r="L443" s="303"/>
      <c r="M443" s="303"/>
      <c r="N443" s="303"/>
    </row>
    <row r="444" spans="3:14" x14ac:dyDescent="0.2">
      <c r="C444" s="303"/>
      <c r="D444" s="303"/>
      <c r="E444" s="303"/>
      <c r="F444" s="303"/>
      <c r="G444" s="303"/>
      <c r="H444" s="303"/>
      <c r="I444" s="303"/>
      <c r="J444" s="303"/>
      <c r="K444" s="303"/>
      <c r="L444" s="303"/>
      <c r="M444" s="303"/>
      <c r="N444" s="303"/>
    </row>
    <row r="445" spans="3:14" x14ac:dyDescent="0.2">
      <c r="C445" s="303"/>
      <c r="D445" s="303"/>
      <c r="E445" s="303"/>
      <c r="F445" s="303"/>
      <c r="G445" s="303"/>
      <c r="H445" s="303"/>
      <c r="I445" s="303"/>
      <c r="J445" s="303"/>
      <c r="K445" s="303"/>
      <c r="L445" s="303"/>
      <c r="M445" s="303"/>
      <c r="N445" s="303"/>
    </row>
    <row r="446" spans="3:14" x14ac:dyDescent="0.2">
      <c r="C446" s="303"/>
      <c r="D446" s="303"/>
      <c r="E446" s="303"/>
      <c r="F446" s="303"/>
      <c r="G446" s="303"/>
      <c r="H446" s="303"/>
      <c r="I446" s="303"/>
      <c r="J446" s="303"/>
      <c r="K446" s="303"/>
      <c r="L446" s="303"/>
      <c r="M446" s="303"/>
      <c r="N446" s="303"/>
    </row>
    <row r="447" spans="3:14" x14ac:dyDescent="0.2">
      <c r="C447" s="303"/>
      <c r="D447" s="303"/>
      <c r="E447" s="303"/>
      <c r="F447" s="303"/>
      <c r="G447" s="303"/>
      <c r="H447" s="303"/>
      <c r="I447" s="303"/>
      <c r="J447" s="303"/>
      <c r="K447" s="303"/>
      <c r="L447" s="303"/>
      <c r="M447" s="303"/>
      <c r="N447" s="303"/>
    </row>
    <row r="448" spans="3:14" x14ac:dyDescent="0.2">
      <c r="C448" s="303"/>
      <c r="D448" s="303"/>
      <c r="E448" s="303"/>
      <c r="F448" s="303"/>
      <c r="G448" s="303"/>
      <c r="H448" s="303"/>
      <c r="I448" s="303"/>
      <c r="J448" s="303"/>
      <c r="K448" s="303"/>
      <c r="L448" s="303"/>
      <c r="M448" s="303"/>
      <c r="N448" s="303"/>
    </row>
    <row r="449" spans="3:14" x14ac:dyDescent="0.2">
      <c r="C449" s="303"/>
      <c r="D449" s="303"/>
      <c r="E449" s="303"/>
      <c r="F449" s="303"/>
      <c r="G449" s="303"/>
      <c r="H449" s="303"/>
      <c r="I449" s="303"/>
      <c r="J449" s="303"/>
      <c r="K449" s="303"/>
      <c r="L449" s="303"/>
      <c r="M449" s="303"/>
      <c r="N449" s="303"/>
    </row>
    <row r="450" spans="3:14" x14ac:dyDescent="0.2">
      <c r="C450" s="303"/>
      <c r="D450" s="303"/>
      <c r="E450" s="303"/>
      <c r="F450" s="303"/>
      <c r="G450" s="303"/>
      <c r="H450" s="303"/>
      <c r="I450" s="303"/>
      <c r="J450" s="303"/>
      <c r="K450" s="303"/>
      <c r="L450" s="303"/>
      <c r="M450" s="303"/>
      <c r="N450" s="303"/>
    </row>
    <row r="451" spans="3:14" x14ac:dyDescent="0.2">
      <c r="C451" s="303"/>
      <c r="D451" s="303"/>
      <c r="E451" s="303"/>
      <c r="F451" s="303"/>
      <c r="G451" s="303"/>
      <c r="H451" s="303"/>
      <c r="I451" s="303"/>
      <c r="J451" s="303"/>
      <c r="K451" s="303"/>
      <c r="L451" s="303"/>
      <c r="M451" s="303"/>
      <c r="N451" s="303"/>
    </row>
    <row r="452" spans="3:14" x14ac:dyDescent="0.2">
      <c r="C452" s="303"/>
      <c r="D452" s="303"/>
      <c r="E452" s="303"/>
      <c r="F452" s="303"/>
      <c r="G452" s="303"/>
      <c r="H452" s="303"/>
      <c r="I452" s="303"/>
      <c r="J452" s="303"/>
      <c r="K452" s="303"/>
      <c r="L452" s="303"/>
      <c r="M452" s="303"/>
      <c r="N452" s="303"/>
    </row>
    <row r="453" spans="3:14" x14ac:dyDescent="0.2">
      <c r="C453" s="303"/>
      <c r="D453" s="303"/>
      <c r="E453" s="303"/>
      <c r="F453" s="303"/>
      <c r="G453" s="303"/>
      <c r="H453" s="303"/>
      <c r="I453" s="303"/>
      <c r="J453" s="303"/>
      <c r="K453" s="303"/>
      <c r="L453" s="303"/>
      <c r="M453" s="303"/>
      <c r="N453" s="303"/>
    </row>
    <row r="454" spans="3:14" x14ac:dyDescent="0.2">
      <c r="C454" s="303"/>
      <c r="D454" s="303"/>
      <c r="E454" s="303"/>
      <c r="F454" s="303"/>
      <c r="G454" s="303"/>
      <c r="H454" s="303"/>
      <c r="I454" s="303"/>
      <c r="J454" s="303"/>
      <c r="K454" s="303"/>
      <c r="L454" s="303"/>
      <c r="M454" s="303"/>
      <c r="N454" s="303"/>
    </row>
    <row r="455" spans="3:14" x14ac:dyDescent="0.2">
      <c r="C455" s="303"/>
      <c r="D455" s="303"/>
      <c r="E455" s="303"/>
      <c r="F455" s="303"/>
      <c r="G455" s="303"/>
      <c r="H455" s="303"/>
      <c r="I455" s="303"/>
      <c r="J455" s="303"/>
      <c r="K455" s="303"/>
      <c r="L455" s="303"/>
      <c r="M455" s="303"/>
      <c r="N455" s="303"/>
    </row>
    <row r="456" spans="3:14" x14ac:dyDescent="0.2">
      <c r="C456" s="303"/>
      <c r="D456" s="303"/>
      <c r="E456" s="303"/>
      <c r="F456" s="303"/>
      <c r="G456" s="303"/>
      <c r="H456" s="303"/>
      <c r="I456" s="303"/>
      <c r="J456" s="303"/>
      <c r="K456" s="303"/>
      <c r="L456" s="303"/>
      <c r="M456" s="303"/>
      <c r="N456" s="303"/>
    </row>
    <row r="457" spans="3:14" x14ac:dyDescent="0.2">
      <c r="C457" s="303"/>
      <c r="D457" s="303"/>
      <c r="E457" s="303"/>
      <c r="F457" s="303"/>
      <c r="G457" s="303"/>
      <c r="H457" s="303"/>
      <c r="I457" s="303"/>
      <c r="J457" s="303"/>
      <c r="K457" s="303"/>
      <c r="L457" s="303"/>
      <c r="M457" s="303"/>
      <c r="N457" s="303"/>
    </row>
    <row r="458" spans="3:14" x14ac:dyDescent="0.2">
      <c r="C458" s="303"/>
      <c r="D458" s="303"/>
      <c r="E458" s="303"/>
      <c r="F458" s="303"/>
      <c r="G458" s="303"/>
      <c r="H458" s="303"/>
      <c r="I458" s="303"/>
      <c r="J458" s="303"/>
      <c r="K458" s="303"/>
      <c r="L458" s="303"/>
      <c r="M458" s="303"/>
      <c r="N458" s="303"/>
    </row>
    <row r="459" spans="3:14" x14ac:dyDescent="0.2">
      <c r="C459" s="303"/>
      <c r="D459" s="303"/>
      <c r="E459" s="303"/>
      <c r="F459" s="303"/>
      <c r="G459" s="303"/>
      <c r="H459" s="303"/>
      <c r="I459" s="303"/>
      <c r="J459" s="303"/>
      <c r="K459" s="303"/>
      <c r="L459" s="303"/>
      <c r="M459" s="303"/>
      <c r="N459" s="303"/>
    </row>
    <row r="460" spans="3:14" x14ac:dyDescent="0.2">
      <c r="C460" s="303"/>
      <c r="D460" s="303"/>
      <c r="E460" s="303"/>
      <c r="F460" s="303"/>
      <c r="G460" s="303"/>
      <c r="H460" s="303"/>
      <c r="I460" s="303"/>
      <c r="J460" s="303"/>
      <c r="K460" s="303"/>
      <c r="L460" s="303"/>
      <c r="M460" s="303"/>
      <c r="N460" s="303"/>
    </row>
    <row r="461" spans="3:14" x14ac:dyDescent="0.2">
      <c r="C461" s="303"/>
      <c r="D461" s="303"/>
      <c r="E461" s="303"/>
      <c r="F461" s="303"/>
      <c r="G461" s="303"/>
      <c r="H461" s="303"/>
      <c r="I461" s="303"/>
      <c r="J461" s="303"/>
      <c r="K461" s="303"/>
      <c r="L461" s="303"/>
      <c r="M461" s="303"/>
      <c r="N461" s="303"/>
    </row>
    <row r="462" spans="3:14" x14ac:dyDescent="0.2">
      <c r="C462" s="303"/>
      <c r="D462" s="303"/>
      <c r="E462" s="303"/>
      <c r="F462" s="303"/>
      <c r="G462" s="303"/>
      <c r="H462" s="303"/>
      <c r="I462" s="303"/>
      <c r="J462" s="303"/>
      <c r="K462" s="303"/>
      <c r="L462" s="303"/>
      <c r="M462" s="303"/>
      <c r="N462" s="303"/>
    </row>
    <row r="463" spans="3:14" x14ac:dyDescent="0.2">
      <c r="C463" s="303"/>
      <c r="D463" s="303"/>
      <c r="E463" s="303"/>
      <c r="F463" s="303"/>
      <c r="G463" s="303"/>
      <c r="H463" s="303"/>
      <c r="I463" s="303"/>
      <c r="J463" s="303"/>
      <c r="K463" s="303"/>
      <c r="L463" s="303"/>
      <c r="M463" s="303"/>
      <c r="N463" s="303"/>
    </row>
    <row r="464" spans="3:14" x14ac:dyDescent="0.2">
      <c r="C464" s="303"/>
      <c r="D464" s="303"/>
      <c r="E464" s="303"/>
      <c r="F464" s="303"/>
      <c r="G464" s="303"/>
      <c r="H464" s="303"/>
      <c r="I464" s="303"/>
      <c r="J464" s="303"/>
      <c r="K464" s="303"/>
      <c r="L464" s="303"/>
      <c r="M464" s="303"/>
      <c r="N464" s="303"/>
    </row>
    <row r="465" spans="3:14" x14ac:dyDescent="0.2">
      <c r="C465" s="303"/>
      <c r="D465" s="303"/>
      <c r="E465" s="303"/>
      <c r="F465" s="303"/>
      <c r="G465" s="303"/>
      <c r="H465" s="303"/>
      <c r="I465" s="303"/>
      <c r="J465" s="303"/>
      <c r="K465" s="303"/>
      <c r="L465" s="303"/>
      <c r="M465" s="303"/>
      <c r="N465" s="303"/>
    </row>
    <row r="466" spans="3:14" x14ac:dyDescent="0.2">
      <c r="C466" s="303"/>
      <c r="D466" s="303"/>
      <c r="E466" s="303"/>
      <c r="F466" s="303"/>
      <c r="G466" s="303"/>
      <c r="H466" s="303"/>
      <c r="I466" s="303"/>
      <c r="J466" s="303"/>
      <c r="K466" s="303"/>
      <c r="L466" s="303"/>
      <c r="M466" s="303"/>
      <c r="N466" s="303"/>
    </row>
    <row r="467" spans="3:14" x14ac:dyDescent="0.2">
      <c r="C467" s="303"/>
      <c r="D467" s="303"/>
      <c r="E467" s="303"/>
      <c r="F467" s="303"/>
      <c r="G467" s="303"/>
      <c r="H467" s="303"/>
      <c r="I467" s="303"/>
      <c r="J467" s="303"/>
      <c r="K467" s="303"/>
      <c r="L467" s="303"/>
      <c r="M467" s="303"/>
      <c r="N467" s="303"/>
    </row>
    <row r="468" spans="3:14" x14ac:dyDescent="0.2">
      <c r="C468" s="303"/>
      <c r="D468" s="303"/>
      <c r="E468" s="303"/>
      <c r="F468" s="303"/>
      <c r="G468" s="303"/>
      <c r="H468" s="303"/>
      <c r="I468" s="303"/>
      <c r="J468" s="303"/>
      <c r="K468" s="303"/>
      <c r="L468" s="303"/>
      <c r="M468" s="303"/>
      <c r="N468" s="303"/>
    </row>
    <row r="469" spans="3:14" x14ac:dyDescent="0.2">
      <c r="C469" s="303"/>
      <c r="D469" s="303"/>
      <c r="E469" s="303"/>
      <c r="F469" s="303"/>
      <c r="G469" s="303"/>
      <c r="H469" s="303"/>
      <c r="I469" s="303"/>
      <c r="J469" s="303"/>
      <c r="K469" s="303"/>
      <c r="L469" s="303"/>
      <c r="M469" s="303"/>
      <c r="N469" s="303"/>
    </row>
    <row r="470" spans="3:14" x14ac:dyDescent="0.2">
      <c r="C470" s="303"/>
      <c r="D470" s="303"/>
      <c r="E470" s="303"/>
      <c r="F470" s="303"/>
      <c r="G470" s="303"/>
      <c r="H470" s="303"/>
      <c r="I470" s="303"/>
      <c r="J470" s="303"/>
      <c r="K470" s="303"/>
      <c r="L470" s="303"/>
      <c r="M470" s="303"/>
      <c r="N470" s="303"/>
    </row>
    <row r="471" spans="3:14" x14ac:dyDescent="0.2">
      <c r="C471" s="303"/>
      <c r="D471" s="303"/>
      <c r="E471" s="303"/>
      <c r="F471" s="303"/>
      <c r="G471" s="303"/>
      <c r="H471" s="303"/>
      <c r="I471" s="303"/>
      <c r="J471" s="303"/>
      <c r="K471" s="303"/>
      <c r="L471" s="303"/>
      <c r="M471" s="303"/>
      <c r="N471" s="303"/>
    </row>
    <row r="472" spans="3:14" x14ac:dyDescent="0.2">
      <c r="C472" s="303"/>
      <c r="D472" s="303"/>
      <c r="E472" s="303"/>
      <c r="F472" s="303"/>
      <c r="G472" s="303"/>
      <c r="H472" s="303"/>
      <c r="I472" s="303"/>
      <c r="J472" s="303"/>
      <c r="K472" s="303"/>
      <c r="L472" s="303"/>
      <c r="M472" s="303"/>
      <c r="N472" s="303"/>
    </row>
    <row r="473" spans="3:14" x14ac:dyDescent="0.2">
      <c r="C473" s="303"/>
      <c r="D473" s="303"/>
      <c r="E473" s="303"/>
      <c r="F473" s="303"/>
      <c r="G473" s="303"/>
      <c r="H473" s="303"/>
      <c r="I473" s="303"/>
      <c r="J473" s="303"/>
      <c r="K473" s="303"/>
      <c r="L473" s="303"/>
      <c r="M473" s="303"/>
      <c r="N473" s="303"/>
    </row>
    <row r="474" spans="3:14" x14ac:dyDescent="0.2">
      <c r="C474" s="303"/>
      <c r="D474" s="303"/>
      <c r="E474" s="303"/>
      <c r="F474" s="303"/>
      <c r="G474" s="303"/>
      <c r="H474" s="303"/>
      <c r="I474" s="303"/>
      <c r="J474" s="303"/>
      <c r="K474" s="303"/>
      <c r="L474" s="303"/>
      <c r="M474" s="303"/>
      <c r="N474" s="303"/>
    </row>
    <row r="475" spans="3:14" x14ac:dyDescent="0.2">
      <c r="C475" s="303"/>
      <c r="D475" s="303"/>
      <c r="E475" s="303"/>
      <c r="F475" s="303"/>
      <c r="G475" s="303"/>
      <c r="H475" s="303"/>
      <c r="I475" s="303"/>
      <c r="J475" s="303"/>
      <c r="K475" s="303"/>
      <c r="L475" s="303"/>
      <c r="M475" s="303"/>
      <c r="N475" s="303"/>
    </row>
    <row r="476" spans="3:14" x14ac:dyDescent="0.2">
      <c r="C476" s="303"/>
      <c r="D476" s="303"/>
      <c r="E476" s="303"/>
      <c r="F476" s="303"/>
      <c r="G476" s="303"/>
      <c r="H476" s="303"/>
      <c r="I476" s="303"/>
      <c r="J476" s="303"/>
      <c r="K476" s="303"/>
      <c r="L476" s="303"/>
      <c r="M476" s="303"/>
      <c r="N476" s="303"/>
    </row>
    <row r="477" spans="3:14" x14ac:dyDescent="0.2">
      <c r="C477" s="303"/>
      <c r="D477" s="303"/>
      <c r="E477" s="303"/>
      <c r="F477" s="303"/>
      <c r="G477" s="303"/>
      <c r="H477" s="303"/>
      <c r="I477" s="303"/>
      <c r="J477" s="303"/>
      <c r="K477" s="303"/>
      <c r="L477" s="303"/>
      <c r="M477" s="303"/>
      <c r="N477" s="303"/>
    </row>
    <row r="478" spans="3:14" x14ac:dyDescent="0.2">
      <c r="C478" s="303"/>
      <c r="D478" s="303"/>
      <c r="E478" s="303"/>
      <c r="F478" s="303"/>
      <c r="G478" s="303"/>
      <c r="H478" s="303"/>
      <c r="I478" s="303"/>
      <c r="J478" s="303"/>
      <c r="K478" s="303"/>
      <c r="L478" s="303"/>
      <c r="M478" s="303"/>
      <c r="N478" s="303"/>
    </row>
    <row r="479" spans="3:14" x14ac:dyDescent="0.2">
      <c r="C479" s="303"/>
      <c r="D479" s="303"/>
      <c r="E479" s="303"/>
      <c r="F479" s="303"/>
      <c r="G479" s="303"/>
      <c r="H479" s="303"/>
      <c r="I479" s="303"/>
      <c r="J479" s="303"/>
      <c r="K479" s="303"/>
      <c r="L479" s="303"/>
      <c r="M479" s="303"/>
      <c r="N479" s="303"/>
    </row>
    <row r="480" spans="3:14" x14ac:dyDescent="0.2">
      <c r="C480" s="303"/>
      <c r="D480" s="303"/>
      <c r="E480" s="303"/>
      <c r="F480" s="303"/>
      <c r="G480" s="303"/>
      <c r="H480" s="303"/>
      <c r="I480" s="303"/>
      <c r="J480" s="303"/>
      <c r="K480" s="303"/>
      <c r="L480" s="303"/>
      <c r="M480" s="303"/>
      <c r="N480" s="303"/>
    </row>
    <row r="481" spans="3:14" x14ac:dyDescent="0.2">
      <c r="C481" s="303"/>
      <c r="D481" s="303"/>
      <c r="E481" s="303"/>
      <c r="F481" s="303"/>
      <c r="G481" s="303"/>
      <c r="H481" s="303"/>
      <c r="I481" s="303"/>
      <c r="J481" s="303"/>
      <c r="K481" s="303"/>
      <c r="L481" s="303"/>
      <c r="M481" s="303"/>
      <c r="N481" s="303"/>
    </row>
    <row r="482" spans="3:14" x14ac:dyDescent="0.2">
      <c r="C482" s="303"/>
      <c r="D482" s="303"/>
      <c r="E482" s="303"/>
      <c r="F482" s="303"/>
      <c r="G482" s="303"/>
      <c r="H482" s="303"/>
      <c r="I482" s="303"/>
      <c r="J482" s="303"/>
      <c r="K482" s="303"/>
      <c r="L482" s="303"/>
      <c r="M482" s="303"/>
      <c r="N482" s="303"/>
    </row>
    <row r="483" spans="3:14" x14ac:dyDescent="0.2">
      <c r="C483" s="303"/>
      <c r="D483" s="303"/>
      <c r="E483" s="303"/>
      <c r="F483" s="303"/>
      <c r="G483" s="303"/>
      <c r="H483" s="303"/>
      <c r="I483" s="303"/>
      <c r="J483" s="303"/>
      <c r="K483" s="303"/>
      <c r="L483" s="303"/>
      <c r="M483" s="303"/>
      <c r="N483" s="303"/>
    </row>
    <row r="484" spans="3:14" x14ac:dyDescent="0.2">
      <c r="C484" s="303"/>
      <c r="D484" s="303"/>
      <c r="E484" s="303"/>
      <c r="F484" s="303"/>
      <c r="G484" s="303"/>
      <c r="H484" s="303"/>
      <c r="I484" s="303"/>
      <c r="J484" s="303"/>
      <c r="K484" s="303"/>
      <c r="L484" s="303"/>
      <c r="M484" s="303"/>
      <c r="N484" s="303"/>
    </row>
    <row r="485" spans="3:14" x14ac:dyDescent="0.2">
      <c r="C485" s="303"/>
      <c r="D485" s="303"/>
      <c r="E485" s="303"/>
      <c r="F485" s="303"/>
      <c r="G485" s="303"/>
      <c r="H485" s="303"/>
      <c r="I485" s="303"/>
      <c r="J485" s="303"/>
      <c r="K485" s="303"/>
      <c r="L485" s="303"/>
      <c r="M485" s="303"/>
      <c r="N485" s="303"/>
    </row>
    <row r="486" spans="3:14" x14ac:dyDescent="0.2">
      <c r="C486" s="303"/>
      <c r="D486" s="303"/>
      <c r="E486" s="303"/>
      <c r="F486" s="303"/>
      <c r="G486" s="303"/>
      <c r="H486" s="303"/>
      <c r="I486" s="303"/>
      <c r="J486" s="303"/>
      <c r="K486" s="303"/>
      <c r="L486" s="303"/>
      <c r="M486" s="303"/>
      <c r="N486" s="303"/>
    </row>
    <row r="487" spans="3:14" x14ac:dyDescent="0.2">
      <c r="C487" s="303"/>
      <c r="D487" s="303"/>
      <c r="E487" s="303"/>
      <c r="F487" s="303"/>
      <c r="G487" s="303"/>
      <c r="H487" s="303"/>
      <c r="I487" s="303"/>
      <c r="J487" s="303"/>
      <c r="K487" s="303"/>
      <c r="L487" s="303"/>
      <c r="M487" s="303"/>
      <c r="N487" s="303"/>
    </row>
    <row r="488" spans="3:14" x14ac:dyDescent="0.2">
      <c r="C488" s="303"/>
      <c r="D488" s="303"/>
      <c r="E488" s="303"/>
      <c r="F488" s="303"/>
      <c r="G488" s="303"/>
      <c r="H488" s="303"/>
      <c r="I488" s="303"/>
      <c r="J488" s="303"/>
      <c r="K488" s="303"/>
      <c r="L488" s="303"/>
      <c r="M488" s="303"/>
      <c r="N488" s="303"/>
    </row>
    <row r="489" spans="3:14" x14ac:dyDescent="0.2">
      <c r="C489" s="303"/>
      <c r="D489" s="303"/>
      <c r="E489" s="303"/>
      <c r="F489" s="303"/>
      <c r="G489" s="303"/>
      <c r="H489" s="303"/>
      <c r="I489" s="303"/>
      <c r="J489" s="303"/>
      <c r="K489" s="303"/>
      <c r="L489" s="303"/>
      <c r="M489" s="303"/>
      <c r="N489" s="303"/>
    </row>
    <row r="490" spans="3:14" x14ac:dyDescent="0.2">
      <c r="C490" s="303"/>
      <c r="D490" s="303"/>
      <c r="E490" s="303"/>
      <c r="F490" s="303"/>
      <c r="G490" s="303"/>
      <c r="H490" s="303"/>
      <c r="I490" s="303"/>
      <c r="J490" s="303"/>
      <c r="K490" s="303"/>
      <c r="L490" s="303"/>
      <c r="M490" s="303"/>
      <c r="N490" s="303"/>
    </row>
    <row r="491" spans="3:14" x14ac:dyDescent="0.2">
      <c r="C491" s="303"/>
      <c r="D491" s="303"/>
      <c r="E491" s="303"/>
      <c r="F491" s="303"/>
      <c r="G491" s="303"/>
      <c r="H491" s="303"/>
      <c r="I491" s="303"/>
      <c r="J491" s="303"/>
      <c r="K491" s="303"/>
      <c r="L491" s="303"/>
      <c r="M491" s="303"/>
      <c r="N491" s="303"/>
    </row>
    <row r="492" spans="3:14" x14ac:dyDescent="0.2">
      <c r="C492" s="303"/>
      <c r="D492" s="303"/>
      <c r="E492" s="303"/>
      <c r="F492" s="303"/>
      <c r="G492" s="303"/>
      <c r="H492" s="303"/>
      <c r="I492" s="303"/>
      <c r="J492" s="303"/>
      <c r="K492" s="303"/>
      <c r="L492" s="303"/>
      <c r="M492" s="303"/>
      <c r="N492" s="303"/>
    </row>
    <row r="493" spans="3:14" x14ac:dyDescent="0.2">
      <c r="C493" s="303"/>
      <c r="D493" s="303"/>
      <c r="E493" s="303"/>
      <c r="F493" s="303"/>
      <c r="G493" s="303"/>
      <c r="H493" s="303"/>
      <c r="I493" s="303"/>
      <c r="J493" s="303"/>
      <c r="K493" s="303"/>
      <c r="L493" s="303"/>
      <c r="M493" s="303"/>
      <c r="N493" s="303"/>
    </row>
    <row r="494" spans="3:14" x14ac:dyDescent="0.2">
      <c r="C494" s="303"/>
      <c r="D494" s="303"/>
      <c r="E494" s="303"/>
      <c r="F494" s="303"/>
      <c r="G494" s="303"/>
      <c r="H494" s="303"/>
      <c r="I494" s="303"/>
      <c r="J494" s="303"/>
      <c r="K494" s="303"/>
      <c r="L494" s="303"/>
      <c r="M494" s="303"/>
      <c r="N494" s="303"/>
    </row>
    <row r="495" spans="3:14" x14ac:dyDescent="0.2">
      <c r="C495" s="303"/>
      <c r="D495" s="303"/>
      <c r="E495" s="303"/>
      <c r="F495" s="303"/>
      <c r="G495" s="303"/>
      <c r="H495" s="303"/>
      <c r="I495" s="303"/>
      <c r="J495" s="303"/>
      <c r="K495" s="303"/>
      <c r="L495" s="303"/>
      <c r="M495" s="303"/>
      <c r="N495" s="303"/>
    </row>
    <row r="496" spans="3:14" x14ac:dyDescent="0.2">
      <c r="C496" s="303"/>
      <c r="D496" s="303"/>
      <c r="E496" s="303"/>
      <c r="F496" s="303"/>
      <c r="G496" s="303"/>
      <c r="H496" s="303"/>
      <c r="I496" s="303"/>
      <c r="J496" s="303"/>
      <c r="K496" s="303"/>
      <c r="L496" s="303"/>
      <c r="M496" s="303"/>
      <c r="N496" s="303"/>
    </row>
    <row r="497" spans="3:14" x14ac:dyDescent="0.2">
      <c r="C497" s="303"/>
      <c r="D497" s="303"/>
      <c r="E497" s="303"/>
      <c r="F497" s="303"/>
      <c r="G497" s="303"/>
      <c r="H497" s="303"/>
      <c r="I497" s="303"/>
      <c r="J497" s="303"/>
      <c r="K497" s="303"/>
      <c r="L497" s="303"/>
      <c r="M497" s="303"/>
      <c r="N497" s="303"/>
    </row>
    <row r="498" spans="3:14" x14ac:dyDescent="0.2">
      <c r="C498" s="303"/>
      <c r="D498" s="303"/>
      <c r="E498" s="303"/>
      <c r="F498" s="303"/>
      <c r="G498" s="303"/>
      <c r="H498" s="303"/>
      <c r="I498" s="303"/>
      <c r="J498" s="303"/>
      <c r="K498" s="303"/>
      <c r="L498" s="303"/>
      <c r="M498" s="303"/>
      <c r="N498" s="303"/>
    </row>
    <row r="499" spans="3:14" x14ac:dyDescent="0.2">
      <c r="C499" s="303"/>
      <c r="D499" s="303"/>
      <c r="E499" s="303"/>
      <c r="F499" s="303"/>
      <c r="G499" s="303"/>
      <c r="H499" s="303"/>
      <c r="I499" s="303"/>
      <c r="J499" s="303"/>
      <c r="K499" s="303"/>
      <c r="L499" s="303"/>
      <c r="M499" s="303"/>
      <c r="N499" s="303"/>
    </row>
    <row r="500" spans="3:14" x14ac:dyDescent="0.2">
      <c r="C500" s="303"/>
      <c r="D500" s="303"/>
      <c r="E500" s="303"/>
      <c r="F500" s="303"/>
      <c r="G500" s="303"/>
      <c r="H500" s="303"/>
      <c r="I500" s="303"/>
      <c r="J500" s="303"/>
      <c r="K500" s="303"/>
      <c r="L500" s="303"/>
      <c r="M500" s="303"/>
      <c r="N500" s="303"/>
    </row>
    <row r="501" spans="3:14" x14ac:dyDescent="0.2">
      <c r="C501" s="303"/>
      <c r="D501" s="303"/>
      <c r="E501" s="303"/>
      <c r="F501" s="303"/>
      <c r="G501" s="303"/>
      <c r="H501" s="303"/>
      <c r="I501" s="303"/>
      <c r="J501" s="303"/>
      <c r="K501" s="303"/>
      <c r="L501" s="303"/>
      <c r="M501" s="303"/>
      <c r="N501" s="303"/>
    </row>
    <row r="502" spans="3:14" x14ac:dyDescent="0.2">
      <c r="C502" s="303"/>
      <c r="D502" s="303"/>
      <c r="E502" s="303"/>
      <c r="F502" s="303"/>
      <c r="G502" s="303"/>
      <c r="H502" s="303"/>
      <c r="I502" s="303"/>
      <c r="J502" s="303"/>
      <c r="K502" s="303"/>
      <c r="L502" s="303"/>
      <c r="M502" s="303"/>
      <c r="N502" s="303"/>
    </row>
    <row r="503" spans="3:14" x14ac:dyDescent="0.2">
      <c r="C503" s="303"/>
      <c r="D503" s="303"/>
      <c r="E503" s="303"/>
      <c r="F503" s="303"/>
      <c r="G503" s="303"/>
      <c r="H503" s="303"/>
      <c r="I503" s="303"/>
      <c r="J503" s="303"/>
      <c r="K503" s="303"/>
      <c r="L503" s="303"/>
      <c r="M503" s="303"/>
      <c r="N503" s="303"/>
    </row>
    <row r="504" spans="3:14" x14ac:dyDescent="0.2">
      <c r="C504" s="303"/>
      <c r="D504" s="303"/>
      <c r="E504" s="303"/>
      <c r="F504" s="303"/>
      <c r="G504" s="303"/>
      <c r="H504" s="303"/>
      <c r="I504" s="303"/>
      <c r="J504" s="303"/>
      <c r="K504" s="303"/>
      <c r="L504" s="303"/>
      <c r="M504" s="303"/>
      <c r="N504" s="303"/>
    </row>
    <row r="505" spans="3:14" x14ac:dyDescent="0.2">
      <c r="C505" s="303"/>
      <c r="D505" s="303"/>
      <c r="E505" s="303"/>
      <c r="F505" s="303"/>
      <c r="G505" s="303"/>
      <c r="H505" s="303"/>
      <c r="I505" s="303"/>
      <c r="J505" s="303"/>
      <c r="K505" s="303"/>
      <c r="L505" s="303"/>
      <c r="M505" s="303"/>
      <c r="N505" s="303"/>
    </row>
    <row r="506" spans="3:14" x14ac:dyDescent="0.2">
      <c r="C506" s="303"/>
      <c r="D506" s="303"/>
      <c r="E506" s="303"/>
      <c r="F506" s="303"/>
      <c r="G506" s="303"/>
      <c r="H506" s="303"/>
      <c r="I506" s="303"/>
      <c r="J506" s="303"/>
      <c r="K506" s="303"/>
      <c r="L506" s="303"/>
      <c r="M506" s="303"/>
      <c r="N506" s="303"/>
    </row>
    <row r="507" spans="3:14" x14ac:dyDescent="0.2">
      <c r="C507" s="303"/>
      <c r="D507" s="303"/>
      <c r="E507" s="303"/>
      <c r="F507" s="303"/>
      <c r="G507" s="303"/>
      <c r="H507" s="303"/>
      <c r="I507" s="303"/>
      <c r="J507" s="303"/>
      <c r="K507" s="303"/>
      <c r="L507" s="303"/>
      <c r="M507" s="303"/>
      <c r="N507" s="303"/>
    </row>
    <row r="508" spans="3:14" x14ac:dyDescent="0.2">
      <c r="C508" s="303"/>
      <c r="D508" s="303"/>
      <c r="E508" s="303"/>
      <c r="F508" s="303"/>
      <c r="G508" s="303"/>
      <c r="H508" s="303"/>
      <c r="I508" s="303"/>
      <c r="J508" s="303"/>
      <c r="K508" s="303"/>
      <c r="L508" s="303"/>
      <c r="M508" s="303"/>
      <c r="N508" s="303"/>
    </row>
    <row r="509" spans="3:14" x14ac:dyDescent="0.2">
      <c r="C509" s="303"/>
      <c r="D509" s="303"/>
      <c r="E509" s="303"/>
      <c r="F509" s="303"/>
      <c r="G509" s="303"/>
      <c r="H509" s="303"/>
      <c r="I509" s="303"/>
      <c r="J509" s="303"/>
      <c r="K509" s="303"/>
      <c r="L509" s="303"/>
      <c r="M509" s="303"/>
      <c r="N509" s="303"/>
    </row>
    <row r="510" spans="3:14" x14ac:dyDescent="0.2">
      <c r="C510" s="303"/>
      <c r="D510" s="303"/>
      <c r="E510" s="303"/>
      <c r="F510" s="303"/>
      <c r="G510" s="303"/>
      <c r="H510" s="303"/>
      <c r="I510" s="303"/>
      <c r="J510" s="303"/>
      <c r="K510" s="303"/>
      <c r="L510" s="303"/>
      <c r="M510" s="303"/>
      <c r="N510" s="303"/>
    </row>
    <row r="511" spans="3:14" x14ac:dyDescent="0.2">
      <c r="C511" s="303"/>
      <c r="D511" s="303"/>
      <c r="E511" s="303"/>
      <c r="F511" s="303"/>
      <c r="G511" s="303"/>
      <c r="H511" s="303"/>
      <c r="I511" s="303"/>
      <c r="J511" s="303"/>
      <c r="K511" s="303"/>
      <c r="L511" s="303"/>
      <c r="M511" s="303"/>
      <c r="N511" s="303"/>
    </row>
    <row r="512" spans="3:14" x14ac:dyDescent="0.2">
      <c r="C512" s="303"/>
      <c r="D512" s="303"/>
      <c r="E512" s="303"/>
      <c r="F512" s="303"/>
      <c r="G512" s="303"/>
      <c r="H512" s="303"/>
      <c r="I512" s="303"/>
      <c r="J512" s="303"/>
      <c r="K512" s="303"/>
      <c r="L512" s="303"/>
      <c r="M512" s="303"/>
      <c r="N512" s="303"/>
    </row>
    <row r="513" spans="3:14" x14ac:dyDescent="0.2">
      <c r="C513" s="303"/>
      <c r="D513" s="303"/>
      <c r="E513" s="303"/>
      <c r="F513" s="303"/>
      <c r="G513" s="303"/>
      <c r="H513" s="303"/>
      <c r="I513" s="303"/>
      <c r="J513" s="303"/>
      <c r="K513" s="303"/>
      <c r="L513" s="303"/>
      <c r="M513" s="303"/>
      <c r="N513" s="303"/>
    </row>
    <row r="514" spans="3:14" x14ac:dyDescent="0.2">
      <c r="C514" s="303"/>
      <c r="D514" s="303"/>
      <c r="E514" s="303"/>
      <c r="F514" s="303"/>
      <c r="G514" s="303"/>
      <c r="H514" s="303"/>
      <c r="I514" s="303"/>
      <c r="J514" s="303"/>
      <c r="K514" s="303"/>
      <c r="L514" s="303"/>
      <c r="M514" s="303"/>
      <c r="N514" s="303"/>
    </row>
    <row r="515" spans="3:14" x14ac:dyDescent="0.2">
      <c r="C515" s="303"/>
      <c r="D515" s="303"/>
      <c r="E515" s="303"/>
      <c r="F515" s="303"/>
      <c r="G515" s="303"/>
      <c r="H515" s="303"/>
      <c r="I515" s="303"/>
      <c r="J515" s="303"/>
      <c r="K515" s="303"/>
      <c r="L515" s="303"/>
      <c r="M515" s="303"/>
      <c r="N515" s="303"/>
    </row>
    <row r="516" spans="3:14" x14ac:dyDescent="0.2">
      <c r="C516" s="303"/>
      <c r="D516" s="303"/>
      <c r="E516" s="303"/>
      <c r="F516" s="303"/>
      <c r="G516" s="303"/>
      <c r="H516" s="303"/>
      <c r="I516" s="303"/>
      <c r="J516" s="303"/>
      <c r="K516" s="303"/>
      <c r="L516" s="303"/>
      <c r="M516" s="303"/>
      <c r="N516" s="303"/>
    </row>
    <row r="517" spans="3:14" x14ac:dyDescent="0.2">
      <c r="C517" s="303"/>
      <c r="D517" s="303"/>
      <c r="E517" s="303"/>
      <c r="F517" s="303"/>
      <c r="G517" s="303"/>
      <c r="H517" s="303"/>
      <c r="I517" s="303"/>
      <c r="J517" s="303"/>
      <c r="K517" s="303"/>
      <c r="L517" s="303"/>
      <c r="M517" s="303"/>
      <c r="N517" s="303"/>
    </row>
    <row r="518" spans="3:14" x14ac:dyDescent="0.2">
      <c r="C518" s="303"/>
      <c r="D518" s="303"/>
      <c r="E518" s="303"/>
      <c r="F518" s="303"/>
      <c r="G518" s="303"/>
      <c r="H518" s="303"/>
      <c r="I518" s="303"/>
      <c r="J518" s="303"/>
      <c r="K518" s="303"/>
      <c r="L518" s="303"/>
      <c r="M518" s="303"/>
      <c r="N518" s="303"/>
    </row>
    <row r="519" spans="3:14" x14ac:dyDescent="0.2">
      <c r="C519" s="303"/>
      <c r="D519" s="303"/>
      <c r="E519" s="303"/>
      <c r="F519" s="303"/>
      <c r="G519" s="303"/>
      <c r="H519" s="303"/>
      <c r="I519" s="303"/>
      <c r="J519" s="303"/>
      <c r="K519" s="303"/>
      <c r="L519" s="303"/>
      <c r="M519" s="303"/>
      <c r="N519" s="303"/>
    </row>
    <row r="520" spans="3:14" x14ac:dyDescent="0.2">
      <c r="C520" s="303"/>
      <c r="D520" s="303"/>
      <c r="E520" s="303"/>
      <c r="F520" s="303"/>
      <c r="G520" s="303"/>
      <c r="H520" s="303"/>
      <c r="I520" s="303"/>
      <c r="J520" s="303"/>
      <c r="K520" s="303"/>
      <c r="L520" s="303"/>
      <c r="M520" s="303"/>
      <c r="N520" s="303"/>
    </row>
    <row r="521" spans="3:14" x14ac:dyDescent="0.2">
      <c r="C521" s="303"/>
      <c r="D521" s="303"/>
      <c r="E521" s="303"/>
      <c r="F521" s="303"/>
      <c r="G521" s="303"/>
      <c r="H521" s="303"/>
      <c r="I521" s="303"/>
      <c r="J521" s="303"/>
      <c r="K521" s="303"/>
      <c r="L521" s="303"/>
      <c r="M521" s="303"/>
      <c r="N521" s="303"/>
    </row>
    <row r="522" spans="3:14" x14ac:dyDescent="0.2">
      <c r="C522" s="303"/>
      <c r="D522" s="303"/>
      <c r="E522" s="303"/>
      <c r="F522" s="303"/>
      <c r="G522" s="303"/>
      <c r="H522" s="303"/>
      <c r="I522" s="303"/>
      <c r="J522" s="303"/>
      <c r="K522" s="303"/>
      <c r="L522" s="303"/>
      <c r="M522" s="303"/>
      <c r="N522" s="303"/>
    </row>
    <row r="523" spans="3:14" x14ac:dyDescent="0.2">
      <c r="C523" s="303"/>
      <c r="D523" s="303"/>
      <c r="E523" s="303"/>
      <c r="F523" s="303"/>
      <c r="G523" s="303"/>
      <c r="H523" s="303"/>
      <c r="I523" s="303"/>
      <c r="J523" s="303"/>
      <c r="K523" s="303"/>
      <c r="L523" s="303"/>
      <c r="M523" s="303"/>
      <c r="N523" s="303"/>
    </row>
    <row r="524" spans="3:14" x14ac:dyDescent="0.2">
      <c r="C524" s="303"/>
      <c r="D524" s="303"/>
      <c r="E524" s="303"/>
      <c r="F524" s="303"/>
      <c r="G524" s="303"/>
      <c r="H524" s="303"/>
      <c r="I524" s="303"/>
      <c r="J524" s="303"/>
      <c r="K524" s="303"/>
      <c r="L524" s="303"/>
      <c r="M524" s="303"/>
      <c r="N524" s="303"/>
    </row>
    <row r="525" spans="3:14" x14ac:dyDescent="0.2">
      <c r="C525" s="303"/>
      <c r="D525" s="303"/>
      <c r="E525" s="303"/>
      <c r="F525" s="303"/>
      <c r="G525" s="303"/>
      <c r="H525" s="303"/>
      <c r="I525" s="303"/>
      <c r="J525" s="303"/>
      <c r="K525" s="303"/>
      <c r="L525" s="303"/>
      <c r="M525" s="303"/>
      <c r="N525" s="303"/>
    </row>
    <row r="526" spans="3:14" x14ac:dyDescent="0.2">
      <c r="C526" s="303"/>
      <c r="D526" s="303"/>
      <c r="E526" s="303"/>
      <c r="F526" s="303"/>
      <c r="G526" s="303"/>
      <c r="H526" s="303"/>
      <c r="I526" s="303"/>
      <c r="J526" s="303"/>
      <c r="K526" s="303"/>
      <c r="L526" s="303"/>
      <c r="M526" s="303"/>
      <c r="N526" s="303"/>
    </row>
    <row r="527" spans="3:14" x14ac:dyDescent="0.2">
      <c r="C527" s="303"/>
      <c r="D527" s="303"/>
      <c r="E527" s="303"/>
      <c r="F527" s="303"/>
      <c r="G527" s="303"/>
      <c r="H527" s="303"/>
      <c r="I527" s="303"/>
      <c r="J527" s="303"/>
      <c r="K527" s="303"/>
      <c r="L527" s="303"/>
      <c r="M527" s="303"/>
      <c r="N527" s="303"/>
    </row>
    <row r="528" spans="3:14" x14ac:dyDescent="0.2">
      <c r="C528" s="303"/>
      <c r="D528" s="303"/>
      <c r="E528" s="303"/>
      <c r="F528" s="303"/>
      <c r="G528" s="303"/>
      <c r="H528" s="303"/>
      <c r="I528" s="303"/>
      <c r="J528" s="303"/>
      <c r="K528" s="303"/>
      <c r="L528" s="303"/>
      <c r="M528" s="303"/>
      <c r="N528" s="303"/>
    </row>
    <row r="529" spans="3:14" x14ac:dyDescent="0.2">
      <c r="C529" s="303"/>
      <c r="D529" s="303"/>
      <c r="E529" s="303"/>
      <c r="F529" s="303"/>
      <c r="G529" s="303"/>
      <c r="H529" s="303"/>
      <c r="I529" s="303"/>
      <c r="J529" s="303"/>
      <c r="K529" s="303"/>
      <c r="L529" s="303"/>
      <c r="M529" s="303"/>
      <c r="N529" s="303"/>
    </row>
    <row r="530" spans="3:14" x14ac:dyDescent="0.2">
      <c r="C530" s="303"/>
      <c r="D530" s="303"/>
      <c r="E530" s="303"/>
      <c r="F530" s="303"/>
      <c r="G530" s="303"/>
      <c r="H530" s="303"/>
      <c r="I530" s="303"/>
      <c r="J530" s="303"/>
      <c r="K530" s="303"/>
      <c r="L530" s="303"/>
      <c r="M530" s="303"/>
      <c r="N530" s="303"/>
    </row>
    <row r="531" spans="3:14" x14ac:dyDescent="0.2">
      <c r="C531" s="303"/>
      <c r="D531" s="303"/>
      <c r="E531" s="303"/>
      <c r="F531" s="303"/>
      <c r="G531" s="303"/>
      <c r="H531" s="303"/>
      <c r="I531" s="303"/>
      <c r="J531" s="303"/>
      <c r="K531" s="303"/>
      <c r="L531" s="303"/>
      <c r="M531" s="303"/>
      <c r="N531" s="303"/>
    </row>
    <row r="532" spans="3:14" x14ac:dyDescent="0.2">
      <c r="C532" s="303"/>
      <c r="D532" s="303"/>
      <c r="E532" s="303"/>
      <c r="F532" s="303"/>
      <c r="G532" s="303"/>
      <c r="H532" s="303"/>
      <c r="I532" s="303"/>
      <c r="J532" s="303"/>
      <c r="K532" s="303"/>
      <c r="L532" s="303"/>
      <c r="M532" s="303"/>
      <c r="N532" s="303"/>
    </row>
    <row r="533" spans="3:14" x14ac:dyDescent="0.2">
      <c r="C533" s="303"/>
      <c r="D533" s="303"/>
      <c r="E533" s="303"/>
      <c r="F533" s="303"/>
      <c r="G533" s="303"/>
      <c r="H533" s="303"/>
      <c r="I533" s="303"/>
      <c r="J533" s="303"/>
      <c r="K533" s="303"/>
      <c r="L533" s="303"/>
      <c r="M533" s="303"/>
      <c r="N533" s="303"/>
    </row>
    <row r="534" spans="3:14" x14ac:dyDescent="0.2">
      <c r="C534" s="303"/>
      <c r="D534" s="303"/>
      <c r="E534" s="303"/>
      <c r="F534" s="303"/>
      <c r="G534" s="303"/>
      <c r="H534" s="303"/>
      <c r="I534" s="303"/>
      <c r="J534" s="303"/>
      <c r="K534" s="303"/>
      <c r="L534" s="303"/>
      <c r="M534" s="303"/>
      <c r="N534" s="303"/>
    </row>
    <row r="535" spans="3:14" x14ac:dyDescent="0.2">
      <c r="C535" s="303"/>
      <c r="D535" s="303"/>
      <c r="E535" s="303"/>
      <c r="F535" s="303"/>
      <c r="G535" s="303"/>
      <c r="H535" s="303"/>
      <c r="I535" s="303"/>
      <c r="J535" s="303"/>
      <c r="K535" s="303"/>
      <c r="L535" s="303"/>
      <c r="M535" s="303"/>
      <c r="N535" s="303"/>
    </row>
    <row r="536" spans="3:14" x14ac:dyDescent="0.2">
      <c r="C536" s="303"/>
      <c r="D536" s="303"/>
      <c r="E536" s="303"/>
      <c r="F536" s="303"/>
      <c r="G536" s="303"/>
      <c r="H536" s="303"/>
      <c r="I536" s="303"/>
      <c r="J536" s="303"/>
      <c r="K536" s="303"/>
      <c r="L536" s="303"/>
      <c r="M536" s="303"/>
      <c r="N536" s="303"/>
    </row>
    <row r="537" spans="3:14" x14ac:dyDescent="0.2">
      <c r="C537" s="303"/>
      <c r="D537" s="303"/>
      <c r="E537" s="303"/>
      <c r="F537" s="303"/>
      <c r="G537" s="303"/>
      <c r="H537" s="303"/>
      <c r="I537" s="303"/>
      <c r="J537" s="303"/>
      <c r="K537" s="303"/>
      <c r="L537" s="303"/>
      <c r="M537" s="303"/>
      <c r="N537" s="303"/>
    </row>
    <row r="538" spans="3:14" x14ac:dyDescent="0.2">
      <c r="C538" s="303"/>
      <c r="D538" s="303"/>
      <c r="E538" s="303"/>
      <c r="F538" s="303"/>
      <c r="G538" s="303"/>
      <c r="H538" s="303"/>
      <c r="I538" s="303"/>
      <c r="J538" s="303"/>
      <c r="K538" s="303"/>
      <c r="L538" s="303"/>
      <c r="M538" s="303"/>
      <c r="N538" s="303"/>
    </row>
    <row r="539" spans="3:14" x14ac:dyDescent="0.2">
      <c r="C539" s="303"/>
      <c r="D539" s="303"/>
      <c r="E539" s="303"/>
      <c r="F539" s="303"/>
      <c r="G539" s="303"/>
      <c r="H539" s="303"/>
      <c r="I539" s="303"/>
      <c r="J539" s="303"/>
      <c r="K539" s="303"/>
      <c r="L539" s="303"/>
      <c r="M539" s="303"/>
      <c r="N539" s="303"/>
    </row>
    <row r="540" spans="3:14" x14ac:dyDescent="0.2">
      <c r="C540" s="303"/>
      <c r="D540" s="303"/>
      <c r="E540" s="303"/>
      <c r="F540" s="303"/>
      <c r="G540" s="303"/>
      <c r="H540" s="303"/>
      <c r="I540" s="303"/>
      <c r="J540" s="303"/>
      <c r="K540" s="303"/>
      <c r="L540" s="303"/>
      <c r="M540" s="303"/>
      <c r="N540" s="303"/>
    </row>
    <row r="541" spans="3:14" x14ac:dyDescent="0.2">
      <c r="C541" s="303"/>
      <c r="D541" s="303"/>
      <c r="E541" s="303"/>
      <c r="F541" s="303"/>
      <c r="G541" s="303"/>
      <c r="H541" s="303"/>
      <c r="I541" s="303"/>
      <c r="J541" s="303"/>
      <c r="K541" s="303"/>
      <c r="L541" s="303"/>
      <c r="M541" s="303"/>
      <c r="N541" s="303"/>
    </row>
    <row r="542" spans="3:14" x14ac:dyDescent="0.2">
      <c r="C542" s="303"/>
      <c r="D542" s="303"/>
      <c r="E542" s="303"/>
      <c r="F542" s="303"/>
      <c r="G542" s="303"/>
      <c r="H542" s="303"/>
      <c r="I542" s="303"/>
      <c r="J542" s="303"/>
      <c r="K542" s="303"/>
      <c r="L542" s="303"/>
      <c r="M542" s="303"/>
      <c r="N542" s="303"/>
    </row>
    <row r="543" spans="3:14" x14ac:dyDescent="0.2">
      <c r="C543" s="303"/>
      <c r="D543" s="303"/>
      <c r="E543" s="303"/>
      <c r="F543" s="303"/>
      <c r="G543" s="303"/>
      <c r="H543" s="303"/>
      <c r="I543" s="303"/>
      <c r="J543" s="303"/>
      <c r="K543" s="303"/>
      <c r="L543" s="303"/>
      <c r="M543" s="303"/>
      <c r="N543" s="303"/>
    </row>
    <row r="544" spans="3:14" x14ac:dyDescent="0.2">
      <c r="C544" s="303"/>
      <c r="D544" s="303"/>
      <c r="E544" s="303"/>
      <c r="F544" s="303"/>
      <c r="G544" s="303"/>
      <c r="H544" s="303"/>
      <c r="I544" s="303"/>
      <c r="J544" s="303"/>
      <c r="K544" s="303"/>
      <c r="L544" s="303"/>
      <c r="M544" s="303"/>
      <c r="N544" s="303"/>
    </row>
    <row r="545" spans="3:14" x14ac:dyDescent="0.2">
      <c r="C545" s="303"/>
      <c r="D545" s="303"/>
      <c r="E545" s="303"/>
      <c r="F545" s="303"/>
      <c r="G545" s="303"/>
      <c r="H545" s="303"/>
      <c r="I545" s="303"/>
      <c r="J545" s="303"/>
      <c r="K545" s="303"/>
      <c r="L545" s="303"/>
      <c r="M545" s="303"/>
      <c r="N545" s="303"/>
    </row>
    <row r="546" spans="3:14" x14ac:dyDescent="0.2">
      <c r="C546" s="303"/>
      <c r="D546" s="303"/>
      <c r="E546" s="303"/>
      <c r="F546" s="303"/>
      <c r="G546" s="303"/>
      <c r="H546" s="303"/>
      <c r="I546" s="303"/>
      <c r="J546" s="303"/>
      <c r="K546" s="303"/>
      <c r="L546" s="303"/>
      <c r="M546" s="303"/>
      <c r="N546" s="303"/>
    </row>
    <row r="547" spans="3:14" x14ac:dyDescent="0.2">
      <c r="C547" s="303"/>
      <c r="D547" s="303"/>
      <c r="E547" s="303"/>
      <c r="F547" s="303"/>
      <c r="G547" s="303"/>
      <c r="H547" s="303"/>
      <c r="I547" s="303"/>
      <c r="J547" s="303"/>
      <c r="K547" s="303"/>
      <c r="L547" s="303"/>
      <c r="M547" s="303"/>
      <c r="N547" s="303"/>
    </row>
    <row r="548" spans="3:14" x14ac:dyDescent="0.2">
      <c r="C548" s="303"/>
      <c r="D548" s="303"/>
      <c r="E548" s="303"/>
      <c r="F548" s="303"/>
      <c r="G548" s="303"/>
      <c r="H548" s="303"/>
      <c r="I548" s="303"/>
      <c r="J548" s="303"/>
      <c r="K548" s="303"/>
      <c r="L548" s="303"/>
      <c r="M548" s="303"/>
      <c r="N548" s="303"/>
    </row>
    <row r="549" spans="3:14" x14ac:dyDescent="0.2">
      <c r="C549" s="303"/>
      <c r="D549" s="303"/>
      <c r="E549" s="303"/>
      <c r="F549" s="303"/>
      <c r="G549" s="303"/>
      <c r="H549" s="303"/>
      <c r="I549" s="303"/>
      <c r="J549" s="303"/>
      <c r="K549" s="303"/>
      <c r="L549" s="303"/>
      <c r="M549" s="303"/>
      <c r="N549" s="303"/>
    </row>
    <row r="550" spans="3:14" x14ac:dyDescent="0.2">
      <c r="C550" s="303"/>
      <c r="D550" s="303"/>
      <c r="E550" s="303"/>
      <c r="F550" s="303"/>
      <c r="G550" s="303"/>
      <c r="H550" s="303"/>
      <c r="I550" s="303"/>
      <c r="J550" s="303"/>
      <c r="K550" s="303"/>
      <c r="L550" s="303"/>
      <c r="M550" s="303"/>
      <c r="N550" s="303"/>
    </row>
    <row r="551" spans="3:14" x14ac:dyDescent="0.2">
      <c r="C551" s="303"/>
      <c r="D551" s="303"/>
      <c r="E551" s="303"/>
      <c r="F551" s="303"/>
      <c r="G551" s="303"/>
      <c r="H551" s="303"/>
      <c r="I551" s="303"/>
      <c r="J551" s="303"/>
      <c r="K551" s="303"/>
      <c r="L551" s="303"/>
      <c r="M551" s="303"/>
      <c r="N551" s="303"/>
    </row>
    <row r="552" spans="3:14" x14ac:dyDescent="0.2">
      <c r="C552" s="303"/>
      <c r="D552" s="303"/>
      <c r="E552" s="303"/>
      <c r="F552" s="303"/>
      <c r="G552" s="303"/>
      <c r="H552" s="303"/>
      <c r="I552" s="303"/>
      <c r="J552" s="303"/>
      <c r="K552" s="303"/>
      <c r="L552" s="303"/>
      <c r="M552" s="303"/>
      <c r="N552" s="303"/>
    </row>
    <row r="553" spans="3:14" x14ac:dyDescent="0.2">
      <c r="C553" s="303"/>
      <c r="D553" s="303"/>
      <c r="E553" s="303"/>
      <c r="F553" s="303"/>
      <c r="G553" s="303"/>
      <c r="H553" s="303"/>
      <c r="I553" s="303"/>
      <c r="J553" s="303"/>
      <c r="K553" s="303"/>
      <c r="L553" s="303"/>
      <c r="M553" s="303"/>
      <c r="N553" s="303"/>
    </row>
    <row r="554" spans="3:14" x14ac:dyDescent="0.2">
      <c r="C554" s="303"/>
      <c r="D554" s="303"/>
      <c r="E554" s="303"/>
      <c r="F554" s="303"/>
      <c r="G554" s="303"/>
      <c r="H554" s="303"/>
      <c r="I554" s="303"/>
      <c r="J554" s="303"/>
      <c r="K554" s="303"/>
      <c r="L554" s="303"/>
      <c r="M554" s="303"/>
      <c r="N554" s="303"/>
    </row>
    <row r="555" spans="3:14" x14ac:dyDescent="0.2">
      <c r="C555" s="303"/>
      <c r="D555" s="303"/>
      <c r="E555" s="303"/>
      <c r="F555" s="303"/>
      <c r="G555" s="303"/>
      <c r="H555" s="303"/>
      <c r="I555" s="303"/>
      <c r="J555" s="303"/>
      <c r="K555" s="303"/>
      <c r="L555" s="303"/>
      <c r="M555" s="303"/>
      <c r="N555" s="303"/>
    </row>
    <row r="556" spans="3:14" x14ac:dyDescent="0.2">
      <c r="C556" s="303"/>
      <c r="D556" s="303"/>
      <c r="E556" s="303"/>
      <c r="F556" s="303"/>
      <c r="G556" s="303"/>
      <c r="H556" s="303"/>
      <c r="I556" s="303"/>
      <c r="J556" s="303"/>
      <c r="K556" s="303"/>
      <c r="L556" s="303"/>
      <c r="M556" s="303"/>
      <c r="N556" s="303"/>
    </row>
    <row r="557" spans="3:14" x14ac:dyDescent="0.2">
      <c r="C557" s="303"/>
      <c r="D557" s="303"/>
      <c r="E557" s="303"/>
      <c r="F557" s="303"/>
      <c r="G557" s="303"/>
      <c r="H557" s="303"/>
      <c r="I557" s="303"/>
      <c r="J557" s="303"/>
      <c r="K557" s="303"/>
      <c r="L557" s="303"/>
      <c r="M557" s="303"/>
      <c r="N557" s="303"/>
    </row>
    <row r="558" spans="3:14" x14ac:dyDescent="0.2">
      <c r="C558" s="303"/>
      <c r="D558" s="303"/>
      <c r="E558" s="303"/>
      <c r="F558" s="303"/>
      <c r="G558" s="303"/>
      <c r="H558" s="303"/>
      <c r="I558" s="303"/>
      <c r="J558" s="303"/>
      <c r="K558" s="303"/>
      <c r="L558" s="303"/>
      <c r="M558" s="303"/>
      <c r="N558" s="303"/>
    </row>
    <row r="559" spans="3:14" x14ac:dyDescent="0.2">
      <c r="C559" s="303"/>
      <c r="D559" s="303"/>
      <c r="E559" s="303"/>
      <c r="F559" s="303"/>
      <c r="G559" s="303"/>
      <c r="H559" s="303"/>
      <c r="I559" s="303"/>
      <c r="J559" s="303"/>
      <c r="K559" s="303"/>
      <c r="L559" s="303"/>
      <c r="M559" s="303"/>
      <c r="N559" s="303"/>
    </row>
    <row r="560" spans="3:14" x14ac:dyDescent="0.2">
      <c r="C560" s="303"/>
      <c r="D560" s="303"/>
      <c r="E560" s="303"/>
      <c r="F560" s="303"/>
      <c r="G560" s="303"/>
      <c r="H560" s="303"/>
      <c r="I560" s="303"/>
      <c r="J560" s="303"/>
      <c r="K560" s="303"/>
      <c r="L560" s="303"/>
      <c r="M560" s="303"/>
      <c r="N560" s="303"/>
    </row>
    <row r="561" spans="3:14" x14ac:dyDescent="0.2">
      <c r="C561" s="303"/>
      <c r="D561" s="303"/>
      <c r="E561" s="303"/>
      <c r="F561" s="303"/>
      <c r="G561" s="303"/>
      <c r="H561" s="303"/>
      <c r="I561" s="303"/>
      <c r="J561" s="303"/>
      <c r="K561" s="303"/>
      <c r="L561" s="303"/>
      <c r="M561" s="303"/>
      <c r="N561" s="303"/>
    </row>
    <row r="562" spans="3:14" x14ac:dyDescent="0.2">
      <c r="C562" s="303"/>
      <c r="D562" s="303"/>
      <c r="E562" s="303"/>
      <c r="F562" s="303"/>
      <c r="G562" s="303"/>
      <c r="H562" s="303"/>
      <c r="I562" s="303"/>
      <c r="J562" s="303"/>
      <c r="K562" s="303"/>
      <c r="L562" s="303"/>
      <c r="M562" s="303"/>
      <c r="N562" s="303"/>
    </row>
    <row r="563" spans="3:14" x14ac:dyDescent="0.2">
      <c r="C563" s="303"/>
      <c r="D563" s="303"/>
      <c r="E563" s="303"/>
      <c r="F563" s="303"/>
      <c r="G563" s="303"/>
      <c r="H563" s="303"/>
      <c r="I563" s="303"/>
      <c r="J563" s="303"/>
      <c r="K563" s="303"/>
      <c r="L563" s="303"/>
      <c r="M563" s="303"/>
      <c r="N563" s="303"/>
    </row>
    <row r="564" spans="3:14" x14ac:dyDescent="0.2">
      <c r="C564" s="303"/>
      <c r="D564" s="303"/>
      <c r="E564" s="303"/>
      <c r="F564" s="303"/>
      <c r="G564" s="303"/>
      <c r="H564" s="303"/>
      <c r="I564" s="303"/>
      <c r="J564" s="303"/>
      <c r="K564" s="303"/>
      <c r="L564" s="303"/>
      <c r="M564" s="303"/>
      <c r="N564" s="303"/>
    </row>
    <row r="565" spans="3:14" x14ac:dyDescent="0.2">
      <c r="C565" s="303"/>
      <c r="D565" s="303"/>
      <c r="E565" s="303"/>
      <c r="F565" s="303"/>
      <c r="G565" s="303"/>
      <c r="H565" s="303"/>
      <c r="I565" s="303"/>
      <c r="J565" s="303"/>
      <c r="K565" s="303"/>
      <c r="L565" s="303"/>
      <c r="M565" s="303"/>
      <c r="N565" s="303"/>
    </row>
    <row r="566" spans="3:14" x14ac:dyDescent="0.2">
      <c r="C566" s="303"/>
      <c r="D566" s="303"/>
      <c r="E566" s="303"/>
      <c r="F566" s="303"/>
      <c r="G566" s="303"/>
      <c r="H566" s="303"/>
      <c r="I566" s="303"/>
      <c r="J566" s="303"/>
      <c r="K566" s="303"/>
      <c r="L566" s="303"/>
      <c r="M566" s="303"/>
      <c r="N566" s="303"/>
    </row>
    <row r="567" spans="3:14" x14ac:dyDescent="0.2">
      <c r="C567" s="303"/>
      <c r="D567" s="303"/>
      <c r="E567" s="303"/>
      <c r="F567" s="303"/>
      <c r="G567" s="303"/>
      <c r="H567" s="303"/>
      <c r="I567" s="303"/>
      <c r="J567" s="303"/>
      <c r="K567" s="303"/>
      <c r="L567" s="303"/>
      <c r="M567" s="303"/>
      <c r="N567" s="303"/>
    </row>
    <row r="568" spans="3:14" x14ac:dyDescent="0.2">
      <c r="C568" s="303"/>
      <c r="D568" s="303"/>
      <c r="E568" s="303"/>
      <c r="F568" s="303"/>
      <c r="G568" s="303"/>
      <c r="H568" s="303"/>
      <c r="I568" s="303"/>
      <c r="J568" s="303"/>
      <c r="K568" s="303"/>
      <c r="L568" s="303"/>
      <c r="M568" s="303"/>
      <c r="N568" s="303"/>
    </row>
    <row r="569" spans="3:14" x14ac:dyDescent="0.2">
      <c r="C569" s="303"/>
      <c r="D569" s="303"/>
      <c r="E569" s="303"/>
      <c r="F569" s="303"/>
      <c r="G569" s="303"/>
      <c r="H569" s="303"/>
      <c r="I569" s="303"/>
      <c r="J569" s="303"/>
      <c r="K569" s="303"/>
      <c r="L569" s="303"/>
      <c r="M569" s="303"/>
      <c r="N569" s="303"/>
    </row>
    <row r="570" spans="3:14" x14ac:dyDescent="0.2">
      <c r="C570" s="303"/>
      <c r="D570" s="303"/>
      <c r="E570" s="303"/>
      <c r="F570" s="303"/>
      <c r="G570" s="303"/>
      <c r="H570" s="303"/>
      <c r="I570" s="303"/>
      <c r="J570" s="303"/>
      <c r="K570" s="303"/>
      <c r="L570" s="303"/>
      <c r="M570" s="303"/>
      <c r="N570" s="303"/>
    </row>
    <row r="571" spans="3:14" x14ac:dyDescent="0.2">
      <c r="C571" s="303"/>
      <c r="D571" s="303"/>
      <c r="E571" s="303"/>
      <c r="F571" s="303"/>
      <c r="G571" s="303"/>
      <c r="H571" s="303"/>
      <c r="I571" s="303"/>
      <c r="J571" s="303"/>
      <c r="K571" s="303"/>
      <c r="L571" s="303"/>
      <c r="M571" s="303"/>
      <c r="N571" s="303"/>
    </row>
    <row r="572" spans="3:14" x14ac:dyDescent="0.2">
      <c r="C572" s="303"/>
      <c r="D572" s="303"/>
      <c r="E572" s="303"/>
      <c r="F572" s="303"/>
      <c r="G572" s="303"/>
      <c r="H572" s="303"/>
      <c r="I572" s="303"/>
      <c r="J572" s="303"/>
      <c r="K572" s="303"/>
      <c r="L572" s="303"/>
      <c r="M572" s="303"/>
      <c r="N572" s="303"/>
    </row>
    <row r="573" spans="3:14" x14ac:dyDescent="0.2">
      <c r="C573" s="303"/>
      <c r="D573" s="303"/>
      <c r="E573" s="303"/>
      <c r="F573" s="303"/>
      <c r="G573" s="303"/>
      <c r="H573" s="303"/>
      <c r="I573" s="303"/>
      <c r="J573" s="303"/>
      <c r="K573" s="303"/>
      <c r="L573" s="303"/>
      <c r="M573" s="303"/>
      <c r="N573" s="303"/>
    </row>
    <row r="574" spans="3:14" x14ac:dyDescent="0.2">
      <c r="C574" s="303"/>
      <c r="D574" s="303"/>
      <c r="E574" s="303"/>
      <c r="F574" s="303"/>
      <c r="G574" s="303"/>
      <c r="H574" s="303"/>
      <c r="I574" s="303"/>
      <c r="J574" s="303"/>
      <c r="K574" s="303"/>
      <c r="L574" s="303"/>
      <c r="M574" s="303"/>
      <c r="N574" s="303"/>
    </row>
    <row r="575" spans="3:14" x14ac:dyDescent="0.2">
      <c r="C575" s="303"/>
      <c r="D575" s="303"/>
      <c r="E575" s="303"/>
      <c r="F575" s="303"/>
      <c r="G575" s="303"/>
      <c r="H575" s="303"/>
      <c r="I575" s="303"/>
      <c r="J575" s="303"/>
      <c r="K575" s="303"/>
      <c r="L575" s="303"/>
      <c r="M575" s="303"/>
      <c r="N575" s="303"/>
    </row>
    <row r="576" spans="3:14" x14ac:dyDescent="0.2">
      <c r="C576" s="303"/>
      <c r="D576" s="303"/>
      <c r="E576" s="303"/>
      <c r="F576" s="303"/>
      <c r="G576" s="303"/>
      <c r="H576" s="303"/>
      <c r="I576" s="303"/>
      <c r="J576" s="303"/>
      <c r="K576" s="303"/>
      <c r="L576" s="303"/>
      <c r="M576" s="303"/>
      <c r="N576" s="303"/>
    </row>
    <row r="577" spans="3:14" x14ac:dyDescent="0.2">
      <c r="C577" s="303"/>
      <c r="D577" s="303"/>
      <c r="E577" s="303"/>
      <c r="F577" s="303"/>
      <c r="G577" s="303"/>
      <c r="H577" s="303"/>
      <c r="I577" s="303"/>
      <c r="J577" s="303"/>
      <c r="K577" s="303"/>
      <c r="L577" s="303"/>
      <c r="M577" s="303"/>
      <c r="N577" s="303"/>
    </row>
    <row r="578" spans="3:14" x14ac:dyDescent="0.2">
      <c r="C578" s="303"/>
      <c r="D578" s="303"/>
      <c r="E578" s="303"/>
      <c r="F578" s="303"/>
      <c r="G578" s="303"/>
      <c r="H578" s="303"/>
      <c r="I578" s="303"/>
      <c r="J578" s="303"/>
      <c r="K578" s="303"/>
      <c r="L578" s="303"/>
      <c r="M578" s="303"/>
      <c r="N578" s="303"/>
    </row>
    <row r="579" spans="3:14" x14ac:dyDescent="0.2">
      <c r="C579" s="303"/>
      <c r="D579" s="303"/>
      <c r="E579" s="303"/>
      <c r="F579" s="303"/>
      <c r="G579" s="303"/>
      <c r="H579" s="303"/>
      <c r="I579" s="303"/>
      <c r="J579" s="303"/>
      <c r="K579" s="303"/>
      <c r="L579" s="303"/>
      <c r="M579" s="303"/>
      <c r="N579" s="303"/>
    </row>
    <row r="580" spans="3:14" x14ac:dyDescent="0.2">
      <c r="C580" s="303"/>
      <c r="D580" s="303"/>
      <c r="E580" s="303"/>
      <c r="F580" s="303"/>
      <c r="G580" s="303"/>
      <c r="H580" s="303"/>
      <c r="I580" s="303"/>
      <c r="J580" s="303"/>
      <c r="K580" s="303"/>
      <c r="L580" s="303"/>
      <c r="M580" s="303"/>
      <c r="N580" s="303"/>
    </row>
    <row r="581" spans="3:14" x14ac:dyDescent="0.2">
      <c r="C581" s="303"/>
      <c r="D581" s="303"/>
      <c r="E581" s="303"/>
      <c r="F581" s="303"/>
      <c r="G581" s="303"/>
      <c r="H581" s="303"/>
      <c r="I581" s="303"/>
      <c r="J581" s="303"/>
      <c r="K581" s="303"/>
      <c r="L581" s="303"/>
      <c r="M581" s="303"/>
      <c r="N581" s="303"/>
    </row>
    <row r="582" spans="3:14" x14ac:dyDescent="0.2">
      <c r="C582" s="303"/>
      <c r="D582" s="303"/>
      <c r="E582" s="303"/>
      <c r="F582" s="303"/>
      <c r="G582" s="303"/>
      <c r="H582" s="303"/>
      <c r="I582" s="303"/>
      <c r="J582" s="303"/>
      <c r="K582" s="303"/>
      <c r="L582" s="303"/>
      <c r="M582" s="303"/>
      <c r="N582" s="303"/>
    </row>
    <row r="583" spans="3:14" x14ac:dyDescent="0.2">
      <c r="C583" s="303"/>
      <c r="D583" s="303"/>
      <c r="E583" s="303"/>
      <c r="F583" s="303"/>
      <c r="G583" s="303"/>
      <c r="H583" s="303"/>
      <c r="I583" s="303"/>
      <c r="J583" s="303"/>
      <c r="K583" s="303"/>
      <c r="L583" s="303"/>
      <c r="M583" s="303"/>
      <c r="N583" s="303"/>
    </row>
    <row r="584" spans="3:14" x14ac:dyDescent="0.2">
      <c r="C584" s="303"/>
      <c r="D584" s="303"/>
      <c r="E584" s="303"/>
      <c r="F584" s="303"/>
      <c r="G584" s="303"/>
      <c r="H584" s="303"/>
      <c r="I584" s="303"/>
      <c r="J584" s="303"/>
      <c r="K584" s="303"/>
      <c r="L584" s="303"/>
      <c r="M584" s="303"/>
      <c r="N584" s="303"/>
    </row>
    <row r="585" spans="3:14" x14ac:dyDescent="0.2">
      <c r="C585" s="303"/>
      <c r="D585" s="303"/>
      <c r="E585" s="303"/>
      <c r="F585" s="303"/>
      <c r="G585" s="303"/>
      <c r="H585" s="303"/>
      <c r="I585" s="303"/>
      <c r="J585" s="303"/>
      <c r="K585" s="303"/>
      <c r="L585" s="303"/>
      <c r="M585" s="303"/>
      <c r="N585" s="303"/>
    </row>
    <row r="586" spans="3:14" x14ac:dyDescent="0.2">
      <c r="C586" s="303"/>
      <c r="D586" s="303"/>
      <c r="E586" s="303"/>
      <c r="F586" s="303"/>
      <c r="G586" s="303"/>
      <c r="H586" s="303"/>
      <c r="I586" s="303"/>
      <c r="J586" s="303"/>
      <c r="K586" s="303"/>
      <c r="L586" s="303"/>
      <c r="M586" s="303"/>
      <c r="N586" s="303"/>
    </row>
    <row r="587" spans="3:14" x14ac:dyDescent="0.2">
      <c r="C587" s="303"/>
      <c r="D587" s="303"/>
      <c r="E587" s="303"/>
      <c r="F587" s="303"/>
      <c r="G587" s="303"/>
      <c r="H587" s="303"/>
      <c r="I587" s="303"/>
      <c r="J587" s="303"/>
      <c r="K587" s="303"/>
      <c r="L587" s="303"/>
      <c r="M587" s="303"/>
      <c r="N587" s="303"/>
    </row>
    <row r="588" spans="3:14" x14ac:dyDescent="0.2">
      <c r="C588" s="303"/>
      <c r="D588" s="303"/>
      <c r="E588" s="303"/>
      <c r="F588" s="303"/>
      <c r="G588" s="303"/>
      <c r="H588" s="303"/>
      <c r="I588" s="303"/>
      <c r="J588" s="303"/>
      <c r="K588" s="303"/>
      <c r="L588" s="303"/>
      <c r="M588" s="303"/>
      <c r="N588" s="303"/>
    </row>
    <row r="589" spans="3:14" x14ac:dyDescent="0.2">
      <c r="C589" s="303"/>
      <c r="D589" s="303"/>
      <c r="E589" s="303"/>
      <c r="F589" s="303"/>
      <c r="G589" s="303"/>
      <c r="H589" s="303"/>
      <c r="I589" s="303"/>
      <c r="J589" s="303"/>
      <c r="K589" s="303"/>
      <c r="L589" s="303"/>
      <c r="M589" s="303"/>
      <c r="N589" s="303"/>
    </row>
    <row r="590" spans="3:14" x14ac:dyDescent="0.2">
      <c r="C590" s="303"/>
      <c r="D590" s="303"/>
      <c r="E590" s="303"/>
      <c r="F590" s="303"/>
      <c r="G590" s="303"/>
      <c r="H590" s="303"/>
      <c r="I590" s="303"/>
      <c r="J590" s="303"/>
      <c r="K590" s="303"/>
      <c r="L590" s="303"/>
      <c r="M590" s="303"/>
      <c r="N590" s="303"/>
    </row>
    <row r="591" spans="3:14" x14ac:dyDescent="0.2">
      <c r="C591" s="303"/>
      <c r="D591" s="303"/>
      <c r="E591" s="303"/>
      <c r="F591" s="303"/>
      <c r="G591" s="303"/>
      <c r="H591" s="303"/>
      <c r="I591" s="303"/>
      <c r="J591" s="303"/>
      <c r="K591" s="303"/>
      <c r="L591" s="303"/>
      <c r="M591" s="303"/>
      <c r="N591" s="303"/>
    </row>
    <row r="592" spans="3:14" x14ac:dyDescent="0.2">
      <c r="C592" s="303"/>
      <c r="D592" s="303"/>
      <c r="E592" s="303"/>
      <c r="F592" s="303"/>
      <c r="G592" s="303"/>
      <c r="H592" s="303"/>
      <c r="I592" s="303"/>
      <c r="J592" s="303"/>
      <c r="K592" s="303"/>
      <c r="L592" s="303"/>
      <c r="M592" s="303"/>
      <c r="N592" s="303"/>
    </row>
    <row r="593" spans="3:14" x14ac:dyDescent="0.2">
      <c r="C593" s="303"/>
      <c r="D593" s="303"/>
      <c r="E593" s="303"/>
      <c r="F593" s="303"/>
      <c r="G593" s="303"/>
      <c r="H593" s="303"/>
      <c r="I593" s="303"/>
      <c r="J593" s="303"/>
      <c r="K593" s="303"/>
      <c r="L593" s="303"/>
      <c r="M593" s="303"/>
      <c r="N593" s="303"/>
    </row>
    <row r="594" spans="3:14" x14ac:dyDescent="0.2">
      <c r="C594" s="303"/>
      <c r="D594" s="303"/>
      <c r="E594" s="303"/>
      <c r="F594" s="303"/>
      <c r="G594" s="303"/>
      <c r="H594" s="303"/>
      <c r="I594" s="303"/>
      <c r="J594" s="303"/>
      <c r="K594" s="303"/>
      <c r="L594" s="303"/>
      <c r="M594" s="303"/>
      <c r="N594" s="303"/>
    </row>
    <row r="595" spans="3:14" x14ac:dyDescent="0.2">
      <c r="C595" s="303"/>
      <c r="D595" s="303"/>
      <c r="E595" s="303"/>
      <c r="F595" s="303"/>
      <c r="G595" s="303"/>
      <c r="H595" s="303"/>
      <c r="I595" s="303"/>
      <c r="J595" s="303"/>
      <c r="K595" s="303"/>
      <c r="L595" s="303"/>
      <c r="M595" s="303"/>
      <c r="N595" s="303"/>
    </row>
    <row r="596" spans="3:14" x14ac:dyDescent="0.2">
      <c r="C596" s="303"/>
      <c r="D596" s="303"/>
      <c r="E596" s="303"/>
      <c r="F596" s="303"/>
      <c r="G596" s="303"/>
      <c r="H596" s="303"/>
      <c r="I596" s="303"/>
      <c r="J596" s="303"/>
      <c r="K596" s="303"/>
      <c r="L596" s="303"/>
      <c r="M596" s="303"/>
      <c r="N596" s="303"/>
    </row>
    <row r="597" spans="3:14" x14ac:dyDescent="0.2">
      <c r="C597" s="303"/>
      <c r="D597" s="303"/>
      <c r="E597" s="303"/>
      <c r="F597" s="303"/>
      <c r="G597" s="303"/>
      <c r="H597" s="303"/>
      <c r="I597" s="303"/>
      <c r="J597" s="303"/>
      <c r="K597" s="303"/>
      <c r="L597" s="303"/>
      <c r="M597" s="303"/>
      <c r="N597" s="303"/>
    </row>
    <row r="598" spans="3:14" x14ac:dyDescent="0.2">
      <c r="C598" s="303"/>
      <c r="D598" s="303"/>
      <c r="E598" s="303"/>
      <c r="F598" s="303"/>
      <c r="G598" s="303"/>
      <c r="H598" s="303"/>
      <c r="I598" s="303"/>
      <c r="J598" s="303"/>
      <c r="K598" s="303"/>
      <c r="L598" s="303"/>
      <c r="M598" s="303"/>
      <c r="N598" s="303"/>
    </row>
    <row r="599" spans="3:14" x14ac:dyDescent="0.2">
      <c r="C599" s="303"/>
      <c r="D599" s="303"/>
      <c r="E599" s="303"/>
      <c r="F599" s="303"/>
      <c r="G599" s="303"/>
      <c r="H599" s="303"/>
      <c r="I599" s="303"/>
      <c r="J599" s="303"/>
      <c r="K599" s="303"/>
      <c r="L599" s="303"/>
      <c r="M599" s="303"/>
      <c r="N599" s="303"/>
    </row>
    <row r="600" spans="3:14" x14ac:dyDescent="0.2">
      <c r="C600" s="303"/>
      <c r="D600" s="303"/>
      <c r="E600" s="303"/>
      <c r="F600" s="303"/>
      <c r="G600" s="303"/>
      <c r="H600" s="303"/>
      <c r="I600" s="303"/>
      <c r="J600" s="303"/>
      <c r="K600" s="303"/>
      <c r="L600" s="303"/>
      <c r="M600" s="303"/>
      <c r="N600" s="303"/>
    </row>
    <row r="601" spans="3:14" x14ac:dyDescent="0.2">
      <c r="C601" s="303"/>
      <c r="D601" s="303"/>
      <c r="E601" s="303"/>
      <c r="F601" s="303"/>
      <c r="G601" s="303"/>
      <c r="H601" s="303"/>
      <c r="I601" s="303"/>
      <c r="J601" s="303"/>
      <c r="K601" s="303"/>
      <c r="L601" s="303"/>
      <c r="M601" s="303"/>
      <c r="N601" s="303"/>
    </row>
    <row r="602" spans="3:14" x14ac:dyDescent="0.2">
      <c r="C602" s="303"/>
      <c r="D602" s="303"/>
      <c r="E602" s="303"/>
      <c r="F602" s="303"/>
      <c r="G602" s="303"/>
      <c r="H602" s="303"/>
      <c r="I602" s="303"/>
      <c r="J602" s="303"/>
      <c r="K602" s="303"/>
      <c r="L602" s="303"/>
      <c r="M602" s="303"/>
      <c r="N602" s="303"/>
    </row>
    <row r="603" spans="3:14" x14ac:dyDescent="0.2">
      <c r="C603" s="303"/>
      <c r="D603" s="303"/>
      <c r="E603" s="303"/>
      <c r="F603" s="303"/>
      <c r="G603" s="303"/>
      <c r="H603" s="303"/>
      <c r="I603" s="303"/>
      <c r="J603" s="303"/>
      <c r="K603" s="303"/>
      <c r="L603" s="303"/>
      <c r="M603" s="303"/>
      <c r="N603" s="303"/>
    </row>
    <row r="604" spans="3:14" x14ac:dyDescent="0.2">
      <c r="C604" s="303"/>
      <c r="D604" s="303"/>
      <c r="E604" s="303"/>
      <c r="F604" s="303"/>
      <c r="G604" s="303"/>
      <c r="H604" s="303"/>
      <c r="I604" s="303"/>
      <c r="J604" s="303"/>
      <c r="K604" s="303"/>
      <c r="L604" s="303"/>
      <c r="M604" s="303"/>
      <c r="N604" s="303"/>
    </row>
    <row r="605" spans="3:14" x14ac:dyDescent="0.2">
      <c r="C605" s="303"/>
      <c r="D605" s="303"/>
      <c r="E605" s="303"/>
      <c r="F605" s="303"/>
      <c r="G605" s="303"/>
      <c r="H605" s="303"/>
      <c r="I605" s="303"/>
      <c r="J605" s="303"/>
      <c r="K605" s="303"/>
      <c r="L605" s="303"/>
      <c r="M605" s="303"/>
      <c r="N605" s="303"/>
    </row>
    <row r="606" spans="3:14" x14ac:dyDescent="0.2">
      <c r="C606" s="303"/>
      <c r="D606" s="303"/>
      <c r="E606" s="303"/>
      <c r="F606" s="303"/>
      <c r="G606" s="303"/>
      <c r="H606" s="303"/>
      <c r="I606" s="303"/>
      <c r="J606" s="303"/>
      <c r="K606" s="303"/>
      <c r="L606" s="303"/>
      <c r="M606" s="303"/>
      <c r="N606" s="303"/>
    </row>
    <row r="607" spans="3:14" x14ac:dyDescent="0.2">
      <c r="C607" s="303"/>
      <c r="D607" s="303"/>
      <c r="E607" s="303"/>
      <c r="F607" s="303"/>
      <c r="G607" s="303"/>
      <c r="H607" s="303"/>
      <c r="I607" s="303"/>
      <c r="J607" s="303"/>
      <c r="K607" s="303"/>
      <c r="L607" s="303"/>
      <c r="M607" s="303"/>
      <c r="N607" s="303"/>
    </row>
    <row r="608" spans="3:14" x14ac:dyDescent="0.2">
      <c r="C608" s="303"/>
      <c r="D608" s="303"/>
      <c r="E608" s="303"/>
      <c r="F608" s="303"/>
      <c r="G608" s="303"/>
      <c r="H608" s="303"/>
      <c r="I608" s="303"/>
      <c r="J608" s="303"/>
      <c r="K608" s="303"/>
      <c r="L608" s="303"/>
      <c r="M608" s="303"/>
      <c r="N608" s="303"/>
    </row>
    <row r="609" spans="3:14" x14ac:dyDescent="0.2">
      <c r="C609" s="303"/>
      <c r="D609" s="303"/>
      <c r="E609" s="303"/>
      <c r="F609" s="303"/>
      <c r="G609" s="303"/>
      <c r="H609" s="303"/>
      <c r="I609" s="303"/>
      <c r="J609" s="303"/>
      <c r="K609" s="303"/>
      <c r="L609" s="303"/>
      <c r="M609" s="303"/>
      <c r="N609" s="303"/>
    </row>
    <row r="610" spans="3:14" x14ac:dyDescent="0.2">
      <c r="C610" s="303"/>
      <c r="D610" s="303"/>
      <c r="E610" s="303"/>
      <c r="F610" s="303"/>
      <c r="G610" s="303"/>
      <c r="H610" s="303"/>
      <c r="I610" s="303"/>
      <c r="J610" s="303"/>
      <c r="K610" s="303"/>
      <c r="L610" s="303"/>
      <c r="M610" s="303"/>
      <c r="N610" s="303"/>
    </row>
    <row r="611" spans="3:14" x14ac:dyDescent="0.2">
      <c r="C611" s="303"/>
      <c r="D611" s="303"/>
      <c r="E611" s="303"/>
      <c r="F611" s="303"/>
      <c r="G611" s="303"/>
      <c r="H611" s="303"/>
      <c r="I611" s="303"/>
      <c r="J611" s="303"/>
      <c r="K611" s="303"/>
      <c r="L611" s="303"/>
      <c r="M611" s="303"/>
      <c r="N611" s="303"/>
    </row>
    <row r="612" spans="3:14" x14ac:dyDescent="0.2">
      <c r="C612" s="303"/>
      <c r="D612" s="303"/>
      <c r="E612" s="303"/>
      <c r="F612" s="303"/>
      <c r="G612" s="303"/>
      <c r="H612" s="303"/>
      <c r="I612" s="303"/>
      <c r="J612" s="303"/>
      <c r="K612" s="303"/>
      <c r="L612" s="303"/>
      <c r="M612" s="303"/>
      <c r="N612" s="303"/>
    </row>
    <row r="613" spans="3:14" x14ac:dyDescent="0.2">
      <c r="C613" s="303"/>
      <c r="D613" s="303"/>
      <c r="E613" s="303"/>
      <c r="F613" s="303"/>
      <c r="G613" s="303"/>
      <c r="H613" s="303"/>
      <c r="I613" s="303"/>
      <c r="J613" s="303"/>
      <c r="K613" s="303"/>
      <c r="L613" s="303"/>
      <c r="M613" s="303"/>
      <c r="N613" s="303"/>
    </row>
    <row r="614" spans="3:14" x14ac:dyDescent="0.2">
      <c r="C614" s="303"/>
      <c r="D614" s="303"/>
      <c r="E614" s="303"/>
      <c r="F614" s="303"/>
      <c r="G614" s="303"/>
      <c r="H614" s="303"/>
      <c r="I614" s="303"/>
      <c r="J614" s="303"/>
      <c r="K614" s="303"/>
      <c r="L614" s="303"/>
      <c r="M614" s="303"/>
      <c r="N614" s="303"/>
    </row>
    <row r="615" spans="3:14" x14ac:dyDescent="0.2">
      <c r="C615" s="303"/>
      <c r="D615" s="303"/>
      <c r="E615" s="303"/>
      <c r="F615" s="303"/>
      <c r="G615" s="303"/>
      <c r="H615" s="303"/>
      <c r="I615" s="303"/>
      <c r="J615" s="303"/>
      <c r="K615" s="303"/>
      <c r="L615" s="303"/>
      <c r="M615" s="303"/>
      <c r="N615" s="303"/>
    </row>
    <row r="616" spans="3:14" x14ac:dyDescent="0.2">
      <c r="C616" s="303"/>
      <c r="D616" s="303"/>
      <c r="E616" s="303"/>
      <c r="F616" s="303"/>
      <c r="G616" s="303"/>
      <c r="H616" s="303"/>
      <c r="I616" s="303"/>
      <c r="J616" s="303"/>
      <c r="K616" s="303"/>
      <c r="L616" s="303"/>
      <c r="M616" s="303"/>
      <c r="N616" s="303"/>
    </row>
    <row r="617" spans="3:14" x14ac:dyDescent="0.2">
      <c r="C617" s="303"/>
      <c r="D617" s="303"/>
      <c r="E617" s="303"/>
      <c r="F617" s="303"/>
      <c r="G617" s="303"/>
      <c r="H617" s="303"/>
      <c r="I617" s="303"/>
      <c r="J617" s="303"/>
      <c r="K617" s="303"/>
      <c r="L617" s="303"/>
      <c r="M617" s="303"/>
      <c r="N617" s="303"/>
    </row>
    <row r="618" spans="3:14" x14ac:dyDescent="0.2">
      <c r="C618" s="303"/>
      <c r="D618" s="303"/>
      <c r="E618" s="303"/>
      <c r="F618" s="303"/>
      <c r="G618" s="303"/>
      <c r="H618" s="303"/>
      <c r="I618" s="303"/>
      <c r="J618" s="303"/>
      <c r="K618" s="303"/>
      <c r="L618" s="303"/>
      <c r="M618" s="303"/>
      <c r="N618" s="303"/>
    </row>
    <row r="619" spans="3:14" x14ac:dyDescent="0.2">
      <c r="C619" s="303"/>
      <c r="D619" s="303"/>
      <c r="E619" s="303"/>
      <c r="F619" s="303"/>
      <c r="G619" s="303"/>
      <c r="H619" s="303"/>
      <c r="I619" s="303"/>
      <c r="J619" s="303"/>
      <c r="K619" s="303"/>
      <c r="L619" s="303"/>
      <c r="M619" s="303"/>
      <c r="N619" s="303"/>
    </row>
    <row r="620" spans="3:14" x14ac:dyDescent="0.2">
      <c r="C620" s="303"/>
      <c r="D620" s="303"/>
      <c r="E620" s="303"/>
      <c r="F620" s="303"/>
      <c r="G620" s="303"/>
      <c r="H620" s="303"/>
      <c r="I620" s="303"/>
      <c r="J620" s="303"/>
      <c r="K620" s="303"/>
      <c r="L620" s="303"/>
      <c r="M620" s="303"/>
      <c r="N620" s="303"/>
    </row>
    <row r="621" spans="3:14" x14ac:dyDescent="0.2">
      <c r="C621" s="303"/>
      <c r="D621" s="303"/>
      <c r="E621" s="303"/>
      <c r="F621" s="303"/>
      <c r="G621" s="303"/>
      <c r="H621" s="303"/>
      <c r="I621" s="303"/>
      <c r="J621" s="303"/>
      <c r="K621" s="303"/>
      <c r="L621" s="303"/>
      <c r="M621" s="303"/>
      <c r="N621" s="303"/>
    </row>
    <row r="622" spans="3:14" x14ac:dyDescent="0.2">
      <c r="C622" s="303"/>
      <c r="D622" s="303"/>
      <c r="E622" s="303"/>
      <c r="F622" s="303"/>
      <c r="G622" s="303"/>
      <c r="H622" s="303"/>
      <c r="I622" s="303"/>
      <c r="J622" s="303"/>
      <c r="K622" s="303"/>
      <c r="L622" s="303"/>
      <c r="M622" s="303"/>
      <c r="N622" s="303"/>
    </row>
    <row r="623" spans="3:14" x14ac:dyDescent="0.2">
      <c r="C623" s="303"/>
      <c r="D623" s="303"/>
      <c r="E623" s="303"/>
      <c r="F623" s="303"/>
      <c r="G623" s="303"/>
      <c r="H623" s="303"/>
      <c r="I623" s="303"/>
      <c r="J623" s="303"/>
      <c r="K623" s="303"/>
      <c r="L623" s="303"/>
      <c r="M623" s="303"/>
      <c r="N623" s="303"/>
    </row>
    <row r="624" spans="3:14" x14ac:dyDescent="0.2">
      <c r="C624" s="303"/>
      <c r="D624" s="303"/>
      <c r="E624" s="303"/>
      <c r="F624" s="303"/>
      <c r="G624" s="303"/>
      <c r="H624" s="303"/>
      <c r="I624" s="303"/>
      <c r="J624" s="303"/>
      <c r="K624" s="303"/>
      <c r="L624" s="303"/>
      <c r="M624" s="303"/>
      <c r="N624" s="303"/>
    </row>
    <row r="625" spans="3:14" x14ac:dyDescent="0.2">
      <c r="C625" s="303"/>
      <c r="D625" s="303"/>
      <c r="E625" s="303"/>
      <c r="F625" s="303"/>
      <c r="G625" s="303"/>
      <c r="H625" s="303"/>
      <c r="I625" s="303"/>
      <c r="J625" s="303"/>
      <c r="K625" s="303"/>
      <c r="L625" s="303"/>
      <c r="M625" s="303"/>
      <c r="N625" s="303"/>
    </row>
    <row r="626" spans="3:14" x14ac:dyDescent="0.2">
      <c r="C626" s="303"/>
      <c r="D626" s="303"/>
      <c r="E626" s="303"/>
      <c r="F626" s="303"/>
      <c r="G626" s="303"/>
      <c r="H626" s="303"/>
      <c r="I626" s="303"/>
      <c r="J626" s="303"/>
      <c r="K626" s="303"/>
      <c r="L626" s="303"/>
      <c r="M626" s="303"/>
      <c r="N626" s="303"/>
    </row>
    <row r="627" spans="3:14" x14ac:dyDescent="0.2">
      <c r="C627" s="303"/>
      <c r="D627" s="303"/>
      <c r="E627" s="303"/>
      <c r="F627" s="303"/>
      <c r="G627" s="303"/>
      <c r="H627" s="303"/>
      <c r="I627" s="303"/>
      <c r="J627" s="303"/>
      <c r="K627" s="303"/>
      <c r="L627" s="303"/>
      <c r="M627" s="303"/>
      <c r="N627" s="303"/>
    </row>
    <row r="628" spans="3:14" x14ac:dyDescent="0.2">
      <c r="C628" s="303"/>
      <c r="D628" s="303"/>
      <c r="E628" s="303"/>
      <c r="F628" s="303"/>
      <c r="G628" s="303"/>
      <c r="H628" s="303"/>
      <c r="I628" s="303"/>
      <c r="J628" s="303"/>
      <c r="K628" s="303"/>
      <c r="L628" s="303"/>
      <c r="M628" s="303"/>
      <c r="N628" s="303"/>
    </row>
    <row r="629" spans="3:14" x14ac:dyDescent="0.2">
      <c r="C629" s="303"/>
      <c r="D629" s="303"/>
      <c r="E629" s="303"/>
      <c r="F629" s="303"/>
      <c r="G629" s="303"/>
      <c r="H629" s="303"/>
      <c r="I629" s="303"/>
      <c r="J629" s="303"/>
      <c r="K629" s="303"/>
      <c r="L629" s="303"/>
      <c r="M629" s="303"/>
      <c r="N629" s="303"/>
    </row>
    <row r="630" spans="3:14" x14ac:dyDescent="0.2">
      <c r="C630" s="303"/>
      <c r="D630" s="303"/>
      <c r="E630" s="303"/>
      <c r="F630" s="303"/>
      <c r="G630" s="303"/>
      <c r="H630" s="303"/>
      <c r="I630" s="303"/>
      <c r="J630" s="303"/>
      <c r="K630" s="303"/>
      <c r="L630" s="303"/>
      <c r="M630" s="303"/>
      <c r="N630" s="303"/>
    </row>
    <row r="631" spans="3:14" x14ac:dyDescent="0.2">
      <c r="C631" s="303"/>
      <c r="D631" s="303"/>
      <c r="E631" s="303"/>
      <c r="F631" s="303"/>
      <c r="G631" s="303"/>
      <c r="H631" s="303"/>
      <c r="I631" s="303"/>
      <c r="J631" s="303"/>
      <c r="K631" s="303"/>
      <c r="L631" s="303"/>
      <c r="M631" s="303"/>
      <c r="N631" s="303"/>
    </row>
    <row r="632" spans="3:14" x14ac:dyDescent="0.2">
      <c r="C632" s="303"/>
      <c r="D632" s="303"/>
      <c r="E632" s="303"/>
      <c r="F632" s="303"/>
      <c r="G632" s="303"/>
      <c r="H632" s="303"/>
      <c r="I632" s="303"/>
      <c r="J632" s="303"/>
      <c r="K632" s="303"/>
      <c r="L632" s="303"/>
      <c r="M632" s="303"/>
      <c r="N632" s="303"/>
    </row>
    <row r="633" spans="3:14" x14ac:dyDescent="0.2">
      <c r="C633" s="303"/>
      <c r="D633" s="303"/>
      <c r="E633" s="303"/>
      <c r="F633" s="303"/>
      <c r="G633" s="303"/>
      <c r="H633" s="303"/>
      <c r="I633" s="303"/>
      <c r="J633" s="303"/>
      <c r="K633" s="303"/>
      <c r="L633" s="303"/>
      <c r="M633" s="303"/>
      <c r="N633" s="303"/>
    </row>
    <row r="634" spans="3:14" x14ac:dyDescent="0.2">
      <c r="C634" s="303"/>
      <c r="D634" s="303"/>
      <c r="E634" s="303"/>
      <c r="F634" s="303"/>
      <c r="G634" s="303"/>
      <c r="H634" s="303"/>
      <c r="I634" s="303"/>
      <c r="J634" s="303"/>
      <c r="K634" s="303"/>
      <c r="L634" s="303"/>
      <c r="M634" s="303"/>
      <c r="N634" s="303"/>
    </row>
    <row r="635" spans="3:14" x14ac:dyDescent="0.2">
      <c r="C635" s="303"/>
      <c r="D635" s="303"/>
      <c r="E635" s="303"/>
      <c r="F635" s="303"/>
      <c r="G635" s="303"/>
      <c r="H635" s="303"/>
      <c r="I635" s="303"/>
      <c r="J635" s="303"/>
      <c r="K635" s="303"/>
      <c r="L635" s="303"/>
      <c r="M635" s="303"/>
      <c r="N635" s="303"/>
    </row>
    <row r="636" spans="3:14" x14ac:dyDescent="0.2">
      <c r="C636" s="303"/>
      <c r="D636" s="303"/>
      <c r="E636" s="303"/>
      <c r="F636" s="303"/>
      <c r="G636" s="303"/>
      <c r="H636" s="303"/>
      <c r="I636" s="303"/>
      <c r="J636" s="303"/>
      <c r="K636" s="303"/>
      <c r="L636" s="303"/>
      <c r="M636" s="303"/>
      <c r="N636" s="303"/>
    </row>
    <row r="637" spans="3:14" x14ac:dyDescent="0.2">
      <c r="C637" s="303"/>
      <c r="D637" s="303"/>
      <c r="E637" s="303"/>
      <c r="F637" s="303"/>
      <c r="G637" s="303"/>
      <c r="H637" s="303"/>
      <c r="I637" s="303"/>
      <c r="J637" s="303"/>
      <c r="K637" s="303"/>
      <c r="L637" s="303"/>
      <c r="M637" s="303"/>
      <c r="N637" s="303"/>
    </row>
    <row r="638" spans="3:14" x14ac:dyDescent="0.2">
      <c r="C638" s="303"/>
      <c r="D638" s="303"/>
      <c r="E638" s="303"/>
      <c r="F638" s="303"/>
      <c r="G638" s="303"/>
      <c r="H638" s="303"/>
      <c r="I638" s="303"/>
      <c r="J638" s="303"/>
      <c r="K638" s="303"/>
      <c r="L638" s="303"/>
      <c r="M638" s="303"/>
      <c r="N638" s="303"/>
    </row>
    <row r="639" spans="3:14" x14ac:dyDescent="0.2">
      <c r="C639" s="303"/>
      <c r="D639" s="303"/>
      <c r="E639" s="303"/>
      <c r="F639" s="303"/>
      <c r="G639" s="303"/>
      <c r="H639" s="303"/>
      <c r="I639" s="303"/>
      <c r="J639" s="303"/>
      <c r="K639" s="303"/>
      <c r="L639" s="303"/>
      <c r="M639" s="303"/>
      <c r="N639" s="303"/>
    </row>
    <row r="640" spans="3:14" x14ac:dyDescent="0.2">
      <c r="C640" s="303"/>
      <c r="D640" s="303"/>
      <c r="E640" s="303"/>
      <c r="F640" s="303"/>
      <c r="G640" s="303"/>
      <c r="H640" s="303"/>
      <c r="I640" s="303"/>
      <c r="J640" s="303"/>
      <c r="K640" s="303"/>
      <c r="L640" s="303"/>
      <c r="M640" s="303"/>
      <c r="N640" s="303"/>
    </row>
    <row r="641" spans="3:14" x14ac:dyDescent="0.2">
      <c r="C641" s="303"/>
      <c r="D641" s="303"/>
      <c r="E641" s="303"/>
      <c r="F641" s="303"/>
      <c r="G641" s="303"/>
      <c r="H641" s="303"/>
      <c r="I641" s="303"/>
      <c r="J641" s="303"/>
      <c r="K641" s="303"/>
      <c r="L641" s="303"/>
      <c r="M641" s="303"/>
      <c r="N641" s="303"/>
    </row>
    <row r="642" spans="3:14" x14ac:dyDescent="0.2">
      <c r="C642" s="303"/>
      <c r="D642" s="303"/>
      <c r="E642" s="303"/>
      <c r="F642" s="303"/>
      <c r="G642" s="303"/>
      <c r="H642" s="303"/>
      <c r="I642" s="303"/>
      <c r="J642" s="303"/>
      <c r="K642" s="303"/>
      <c r="L642" s="303"/>
      <c r="M642" s="303"/>
      <c r="N642" s="303"/>
    </row>
    <row r="643" spans="3:14" x14ac:dyDescent="0.2">
      <c r="C643" s="303"/>
      <c r="D643" s="303"/>
      <c r="E643" s="303"/>
      <c r="F643" s="303"/>
      <c r="G643" s="303"/>
      <c r="H643" s="303"/>
      <c r="I643" s="303"/>
      <c r="J643" s="303"/>
      <c r="K643" s="303"/>
      <c r="L643" s="303"/>
      <c r="M643" s="303"/>
      <c r="N643" s="303"/>
    </row>
    <row r="644" spans="3:14" x14ac:dyDescent="0.2">
      <c r="C644" s="303"/>
      <c r="D644" s="303"/>
      <c r="E644" s="303"/>
      <c r="F644" s="303"/>
      <c r="G644" s="303"/>
      <c r="H644" s="303"/>
      <c r="I644" s="303"/>
      <c r="J644" s="303"/>
      <c r="K644" s="303"/>
      <c r="L644" s="303"/>
      <c r="M644" s="303"/>
      <c r="N644" s="303"/>
    </row>
    <row r="645" spans="3:14" x14ac:dyDescent="0.2">
      <c r="C645" s="303"/>
      <c r="D645" s="303"/>
      <c r="E645" s="303"/>
      <c r="F645" s="303"/>
      <c r="G645" s="303"/>
      <c r="H645" s="303"/>
      <c r="I645" s="303"/>
      <c r="J645" s="303"/>
      <c r="K645" s="303"/>
      <c r="L645" s="303"/>
      <c r="M645" s="303"/>
      <c r="N645" s="303"/>
    </row>
    <row r="646" spans="3:14" x14ac:dyDescent="0.2">
      <c r="C646" s="303"/>
      <c r="D646" s="303"/>
      <c r="E646" s="303"/>
      <c r="F646" s="303"/>
      <c r="G646" s="303"/>
      <c r="H646" s="303"/>
      <c r="I646" s="303"/>
      <c r="J646" s="303"/>
      <c r="K646" s="303"/>
      <c r="L646" s="303"/>
      <c r="M646" s="303"/>
      <c r="N646" s="303"/>
    </row>
    <row r="647" spans="3:14" x14ac:dyDescent="0.2">
      <c r="C647" s="303"/>
      <c r="D647" s="303"/>
      <c r="E647" s="303"/>
      <c r="F647" s="303"/>
      <c r="G647" s="303"/>
      <c r="H647" s="303"/>
      <c r="I647" s="303"/>
      <c r="J647" s="303"/>
      <c r="K647" s="303"/>
      <c r="L647" s="303"/>
      <c r="M647" s="303"/>
      <c r="N647" s="303"/>
    </row>
    <row r="648" spans="3:14" x14ac:dyDescent="0.2">
      <c r="C648" s="303"/>
      <c r="D648" s="303"/>
      <c r="E648" s="303"/>
      <c r="F648" s="303"/>
      <c r="G648" s="303"/>
      <c r="H648" s="303"/>
      <c r="I648" s="303"/>
      <c r="J648" s="303"/>
      <c r="K648" s="303"/>
      <c r="L648" s="303"/>
      <c r="M648" s="303"/>
      <c r="N648" s="303"/>
    </row>
    <row r="649" spans="3:14" x14ac:dyDescent="0.2">
      <c r="C649" s="303"/>
      <c r="D649" s="303"/>
      <c r="E649" s="303"/>
      <c r="F649" s="303"/>
      <c r="G649" s="303"/>
      <c r="H649" s="303"/>
      <c r="I649" s="303"/>
      <c r="J649" s="303"/>
      <c r="K649" s="303"/>
      <c r="L649" s="303"/>
      <c r="M649" s="303"/>
      <c r="N649" s="303"/>
    </row>
    <row r="650" spans="3:14" x14ac:dyDescent="0.2">
      <c r="C650" s="303"/>
      <c r="D650" s="303"/>
      <c r="E650" s="303"/>
      <c r="F650" s="303"/>
      <c r="G650" s="303"/>
      <c r="H650" s="303"/>
      <c r="I650" s="303"/>
      <c r="J650" s="303"/>
      <c r="K650" s="303"/>
      <c r="L650" s="303"/>
      <c r="M650" s="303"/>
      <c r="N650" s="303"/>
    </row>
    <row r="651" spans="3:14" x14ac:dyDescent="0.2">
      <c r="C651" s="303"/>
      <c r="D651" s="303"/>
      <c r="E651" s="303"/>
      <c r="F651" s="303"/>
      <c r="G651" s="303"/>
      <c r="H651" s="303"/>
      <c r="I651" s="303"/>
      <c r="J651" s="303"/>
      <c r="K651" s="303"/>
      <c r="L651" s="303"/>
      <c r="M651" s="303"/>
      <c r="N651" s="303"/>
    </row>
    <row r="652" spans="3:14" x14ac:dyDescent="0.2">
      <c r="C652" s="303"/>
      <c r="D652" s="303"/>
      <c r="E652" s="303"/>
      <c r="F652" s="303"/>
      <c r="G652" s="303"/>
      <c r="H652" s="303"/>
      <c r="I652" s="303"/>
      <c r="J652" s="303"/>
      <c r="K652" s="303"/>
      <c r="L652" s="303"/>
      <c r="M652" s="303"/>
      <c r="N652" s="303"/>
    </row>
    <row r="653" spans="3:14" x14ac:dyDescent="0.2">
      <c r="C653" s="303"/>
      <c r="D653" s="303"/>
      <c r="E653" s="303"/>
      <c r="F653" s="303"/>
      <c r="G653" s="303"/>
      <c r="H653" s="303"/>
      <c r="I653" s="303"/>
      <c r="J653" s="303"/>
      <c r="K653" s="303"/>
      <c r="L653" s="303"/>
      <c r="M653" s="303"/>
      <c r="N653" s="303"/>
    </row>
    <row r="654" spans="3:14" x14ac:dyDescent="0.2">
      <c r="C654" s="303"/>
      <c r="D654" s="303"/>
      <c r="E654" s="303"/>
      <c r="F654" s="303"/>
      <c r="G654" s="303"/>
      <c r="H654" s="303"/>
      <c r="I654" s="303"/>
      <c r="J654" s="303"/>
      <c r="K654" s="303"/>
      <c r="L654" s="303"/>
      <c r="M654" s="303"/>
      <c r="N654" s="303"/>
    </row>
    <row r="655" spans="3:14" x14ac:dyDescent="0.2">
      <c r="C655" s="303"/>
      <c r="D655" s="303"/>
      <c r="E655" s="303"/>
      <c r="F655" s="303"/>
      <c r="G655" s="303"/>
      <c r="H655" s="303"/>
      <c r="I655" s="303"/>
      <c r="J655" s="303"/>
      <c r="K655" s="303"/>
      <c r="L655" s="303"/>
      <c r="M655" s="303"/>
      <c r="N655" s="303"/>
    </row>
    <row r="656" spans="3:14" x14ac:dyDescent="0.2">
      <c r="C656" s="303"/>
      <c r="D656" s="303"/>
      <c r="E656" s="303"/>
      <c r="F656" s="303"/>
      <c r="G656" s="303"/>
      <c r="H656" s="303"/>
      <c r="I656" s="303"/>
      <c r="J656" s="303"/>
      <c r="K656" s="303"/>
      <c r="L656" s="303"/>
      <c r="M656" s="303"/>
      <c r="N656" s="303"/>
    </row>
    <row r="657" spans="3:14" x14ac:dyDescent="0.2">
      <c r="C657" s="303"/>
      <c r="D657" s="303"/>
      <c r="E657" s="303"/>
      <c r="F657" s="303"/>
      <c r="G657" s="303"/>
      <c r="H657" s="303"/>
      <c r="I657" s="303"/>
      <c r="J657" s="303"/>
      <c r="K657" s="303"/>
      <c r="L657" s="303"/>
      <c r="M657" s="303"/>
      <c r="N657" s="303"/>
    </row>
    <row r="658" spans="3:14" x14ac:dyDescent="0.2">
      <c r="C658" s="303"/>
      <c r="D658" s="303"/>
      <c r="E658" s="303"/>
      <c r="F658" s="303"/>
      <c r="G658" s="303"/>
      <c r="H658" s="303"/>
      <c r="I658" s="303"/>
      <c r="J658" s="303"/>
      <c r="K658" s="303"/>
      <c r="L658" s="303"/>
      <c r="M658" s="303"/>
      <c r="N658" s="303"/>
    </row>
    <row r="659" spans="3:14" x14ac:dyDescent="0.2">
      <c r="C659" s="303"/>
      <c r="D659" s="303"/>
      <c r="E659" s="303"/>
      <c r="F659" s="303"/>
      <c r="G659" s="303"/>
      <c r="H659" s="303"/>
      <c r="I659" s="303"/>
      <c r="J659" s="303"/>
      <c r="K659" s="303"/>
      <c r="L659" s="303"/>
      <c r="M659" s="303"/>
      <c r="N659" s="303"/>
    </row>
    <row r="660" spans="3:14" x14ac:dyDescent="0.2">
      <c r="C660" s="303"/>
      <c r="D660" s="303"/>
      <c r="E660" s="303"/>
      <c r="F660" s="303"/>
      <c r="G660" s="303"/>
      <c r="H660" s="303"/>
      <c r="I660" s="303"/>
      <c r="J660" s="303"/>
      <c r="K660" s="303"/>
      <c r="L660" s="303"/>
      <c r="M660" s="303"/>
      <c r="N660" s="303"/>
    </row>
    <row r="661" spans="3:14" x14ac:dyDescent="0.2">
      <c r="C661" s="303"/>
      <c r="D661" s="303"/>
      <c r="E661" s="303"/>
      <c r="F661" s="303"/>
      <c r="G661" s="303"/>
      <c r="H661" s="303"/>
      <c r="I661" s="303"/>
      <c r="J661" s="303"/>
      <c r="K661" s="303"/>
      <c r="L661" s="303"/>
      <c r="M661" s="303"/>
      <c r="N661" s="303"/>
    </row>
    <row r="662" spans="3:14" x14ac:dyDescent="0.2">
      <c r="C662" s="303"/>
      <c r="D662" s="303"/>
      <c r="E662" s="303"/>
      <c r="F662" s="303"/>
      <c r="G662" s="303"/>
      <c r="H662" s="303"/>
      <c r="I662" s="303"/>
      <c r="J662" s="303"/>
      <c r="K662" s="303"/>
      <c r="L662" s="303"/>
      <c r="M662" s="303"/>
      <c r="N662" s="303"/>
    </row>
    <row r="663" spans="3:14" x14ac:dyDescent="0.2">
      <c r="C663" s="303"/>
      <c r="D663" s="303"/>
      <c r="E663" s="303"/>
      <c r="F663" s="303"/>
      <c r="G663" s="303"/>
      <c r="H663" s="303"/>
      <c r="I663" s="303"/>
      <c r="J663" s="303"/>
      <c r="K663" s="303"/>
      <c r="L663" s="303"/>
      <c r="M663" s="303"/>
      <c r="N663" s="303"/>
    </row>
    <row r="664" spans="3:14" x14ac:dyDescent="0.2">
      <c r="C664" s="303"/>
      <c r="D664" s="303"/>
      <c r="E664" s="303"/>
      <c r="F664" s="303"/>
      <c r="G664" s="303"/>
      <c r="H664" s="303"/>
      <c r="I664" s="303"/>
      <c r="J664" s="303"/>
      <c r="K664" s="303"/>
      <c r="L664" s="303"/>
      <c r="M664" s="303"/>
      <c r="N664" s="303"/>
    </row>
    <row r="665" spans="3:14" x14ac:dyDescent="0.2">
      <c r="C665" s="303"/>
      <c r="D665" s="303"/>
      <c r="E665" s="303"/>
      <c r="F665" s="303"/>
      <c r="G665" s="303"/>
      <c r="H665" s="303"/>
      <c r="I665" s="303"/>
      <c r="J665" s="303"/>
      <c r="K665" s="303"/>
      <c r="L665" s="303"/>
      <c r="M665" s="303"/>
      <c r="N665" s="303"/>
    </row>
    <row r="666" spans="3:14" x14ac:dyDescent="0.2">
      <c r="C666" s="303"/>
      <c r="D666" s="303"/>
      <c r="E666" s="303"/>
      <c r="F666" s="303"/>
      <c r="G666" s="303"/>
      <c r="H666" s="303"/>
      <c r="I666" s="303"/>
      <c r="J666" s="303"/>
      <c r="K666" s="303"/>
      <c r="L666" s="303"/>
      <c r="M666" s="303"/>
      <c r="N666" s="303"/>
    </row>
    <row r="667" spans="3:14" x14ac:dyDescent="0.2">
      <c r="C667" s="303"/>
      <c r="D667" s="303"/>
      <c r="E667" s="303"/>
      <c r="F667" s="303"/>
      <c r="G667" s="303"/>
      <c r="H667" s="303"/>
      <c r="I667" s="303"/>
      <c r="J667" s="303"/>
      <c r="K667" s="303"/>
      <c r="L667" s="303"/>
      <c r="M667" s="303"/>
      <c r="N667" s="303"/>
    </row>
    <row r="668" spans="3:14" x14ac:dyDescent="0.2">
      <c r="C668" s="303"/>
      <c r="D668" s="303"/>
      <c r="E668" s="303"/>
      <c r="F668" s="303"/>
      <c r="G668" s="303"/>
      <c r="H668" s="303"/>
      <c r="I668" s="303"/>
      <c r="J668" s="303"/>
      <c r="K668" s="303"/>
      <c r="L668" s="303"/>
      <c r="M668" s="303"/>
      <c r="N668" s="303"/>
    </row>
    <row r="669" spans="3:14" x14ac:dyDescent="0.2">
      <c r="C669" s="303"/>
      <c r="D669" s="303"/>
      <c r="E669" s="303"/>
      <c r="F669" s="303"/>
      <c r="G669" s="303"/>
      <c r="H669" s="303"/>
      <c r="I669" s="303"/>
      <c r="J669" s="303"/>
      <c r="K669" s="303"/>
      <c r="L669" s="303"/>
      <c r="M669" s="303"/>
      <c r="N669" s="303"/>
    </row>
    <row r="670" spans="3:14" x14ac:dyDescent="0.2">
      <c r="C670" s="303"/>
      <c r="D670" s="303"/>
      <c r="E670" s="303"/>
      <c r="F670" s="303"/>
      <c r="G670" s="303"/>
      <c r="H670" s="303"/>
      <c r="I670" s="303"/>
      <c r="J670" s="303"/>
      <c r="K670" s="303"/>
      <c r="L670" s="303"/>
      <c r="M670" s="303"/>
      <c r="N670" s="303"/>
    </row>
    <row r="671" spans="3:14" x14ac:dyDescent="0.2">
      <c r="C671" s="303"/>
      <c r="D671" s="303"/>
      <c r="E671" s="303"/>
      <c r="F671" s="303"/>
      <c r="G671" s="303"/>
      <c r="H671" s="303"/>
      <c r="I671" s="303"/>
      <c r="J671" s="303"/>
      <c r="K671" s="303"/>
      <c r="L671" s="303"/>
      <c r="M671" s="303"/>
      <c r="N671" s="303"/>
    </row>
    <row r="672" spans="3:14" x14ac:dyDescent="0.2">
      <c r="C672" s="303"/>
      <c r="D672" s="303"/>
      <c r="E672" s="303"/>
      <c r="F672" s="303"/>
      <c r="G672" s="303"/>
      <c r="H672" s="303"/>
      <c r="I672" s="303"/>
      <c r="J672" s="303"/>
      <c r="K672" s="303"/>
      <c r="L672" s="303"/>
      <c r="M672" s="303"/>
      <c r="N672" s="303"/>
    </row>
    <row r="673" spans="3:14" x14ac:dyDescent="0.2">
      <c r="C673" s="303"/>
      <c r="D673" s="303"/>
      <c r="E673" s="303"/>
      <c r="F673" s="303"/>
      <c r="G673" s="303"/>
      <c r="H673" s="303"/>
      <c r="I673" s="303"/>
      <c r="J673" s="303"/>
      <c r="K673" s="303"/>
      <c r="L673" s="303"/>
      <c r="M673" s="303"/>
      <c r="N673" s="303"/>
    </row>
    <row r="674" spans="3:14" x14ac:dyDescent="0.2">
      <c r="C674" s="303"/>
      <c r="D674" s="303"/>
      <c r="E674" s="303"/>
      <c r="F674" s="303"/>
      <c r="G674" s="303"/>
      <c r="H674" s="303"/>
      <c r="I674" s="303"/>
      <c r="J674" s="303"/>
      <c r="K674" s="303"/>
      <c r="L674" s="303"/>
      <c r="M674" s="303"/>
      <c r="N674" s="303"/>
    </row>
    <row r="675" spans="3:14" x14ac:dyDescent="0.2">
      <c r="C675" s="303"/>
      <c r="D675" s="303"/>
      <c r="E675" s="303"/>
      <c r="F675" s="303"/>
      <c r="G675" s="303"/>
      <c r="H675" s="303"/>
      <c r="I675" s="303"/>
      <c r="J675" s="303"/>
      <c r="K675" s="303"/>
      <c r="L675" s="303"/>
      <c r="M675" s="303"/>
      <c r="N675" s="303"/>
    </row>
    <row r="676" spans="3:14" x14ac:dyDescent="0.2">
      <c r="C676" s="303"/>
      <c r="D676" s="303"/>
      <c r="E676" s="303"/>
      <c r="F676" s="303"/>
      <c r="G676" s="303"/>
      <c r="H676" s="303"/>
      <c r="I676" s="303"/>
      <c r="J676" s="303"/>
      <c r="K676" s="303"/>
      <c r="L676" s="303"/>
      <c r="M676" s="303"/>
      <c r="N676" s="303"/>
    </row>
    <row r="677" spans="3:14" x14ac:dyDescent="0.2">
      <c r="C677" s="303"/>
      <c r="D677" s="303"/>
      <c r="E677" s="303"/>
      <c r="F677" s="303"/>
      <c r="G677" s="303"/>
      <c r="H677" s="303"/>
      <c r="I677" s="303"/>
      <c r="J677" s="303"/>
      <c r="K677" s="303"/>
      <c r="L677" s="303"/>
      <c r="M677" s="303"/>
      <c r="N677" s="303"/>
    </row>
    <row r="678" spans="3:14" x14ac:dyDescent="0.2">
      <c r="C678" s="303"/>
      <c r="D678" s="303"/>
      <c r="E678" s="303"/>
      <c r="F678" s="303"/>
      <c r="G678" s="303"/>
      <c r="H678" s="303"/>
      <c r="I678" s="303"/>
      <c r="J678" s="303"/>
      <c r="K678" s="303"/>
      <c r="L678" s="303"/>
      <c r="M678" s="303"/>
      <c r="N678" s="303"/>
    </row>
    <row r="679" spans="3:14" x14ac:dyDescent="0.2">
      <c r="C679" s="303"/>
      <c r="D679" s="303"/>
      <c r="E679" s="303"/>
      <c r="F679" s="303"/>
      <c r="G679" s="303"/>
      <c r="H679" s="303"/>
      <c r="I679" s="303"/>
      <c r="J679" s="303"/>
      <c r="K679" s="303"/>
      <c r="L679" s="303"/>
      <c r="M679" s="303"/>
      <c r="N679" s="303"/>
    </row>
    <row r="680" spans="3:14" x14ac:dyDescent="0.2">
      <c r="C680" s="303"/>
      <c r="D680" s="303"/>
      <c r="E680" s="303"/>
      <c r="F680" s="303"/>
      <c r="G680" s="303"/>
      <c r="H680" s="303"/>
      <c r="I680" s="303"/>
      <c r="J680" s="303"/>
      <c r="K680" s="303"/>
      <c r="L680" s="303"/>
      <c r="M680" s="303"/>
      <c r="N680" s="303"/>
    </row>
    <row r="681" spans="3:14" x14ac:dyDescent="0.2">
      <c r="C681" s="303"/>
      <c r="D681" s="303"/>
      <c r="E681" s="303"/>
      <c r="F681" s="303"/>
      <c r="G681" s="303"/>
      <c r="H681" s="303"/>
      <c r="I681" s="303"/>
      <c r="J681" s="303"/>
      <c r="K681" s="303"/>
      <c r="L681" s="303"/>
      <c r="M681" s="303"/>
      <c r="N681" s="303"/>
    </row>
    <row r="682" spans="3:14" x14ac:dyDescent="0.2">
      <c r="C682" s="303"/>
      <c r="D682" s="303"/>
      <c r="E682" s="303"/>
      <c r="F682" s="303"/>
      <c r="G682" s="303"/>
      <c r="H682" s="303"/>
      <c r="I682" s="303"/>
      <c r="J682" s="303"/>
      <c r="K682" s="303"/>
      <c r="L682" s="303"/>
      <c r="M682" s="303"/>
      <c r="N682" s="303"/>
    </row>
    <row r="683" spans="3:14" x14ac:dyDescent="0.2">
      <c r="C683" s="303"/>
      <c r="D683" s="303"/>
      <c r="E683" s="303"/>
      <c r="F683" s="303"/>
      <c r="G683" s="303"/>
      <c r="H683" s="303"/>
      <c r="I683" s="303"/>
      <c r="J683" s="303"/>
      <c r="K683" s="303"/>
      <c r="L683" s="303"/>
      <c r="M683" s="303"/>
      <c r="N683" s="303"/>
    </row>
    <row r="684" spans="3:14" x14ac:dyDescent="0.2">
      <c r="C684" s="303"/>
      <c r="D684" s="303"/>
      <c r="E684" s="303"/>
      <c r="F684" s="303"/>
      <c r="G684" s="303"/>
      <c r="H684" s="303"/>
      <c r="I684" s="303"/>
      <c r="J684" s="303"/>
      <c r="K684" s="303"/>
      <c r="L684" s="303"/>
      <c r="M684" s="303"/>
      <c r="N684" s="303"/>
    </row>
    <row r="685" spans="3:14" x14ac:dyDescent="0.2">
      <c r="C685" s="303"/>
      <c r="D685" s="303"/>
      <c r="E685" s="303"/>
      <c r="F685" s="303"/>
      <c r="G685" s="303"/>
      <c r="H685" s="303"/>
      <c r="I685" s="303"/>
      <c r="J685" s="303"/>
      <c r="K685" s="303"/>
      <c r="L685" s="303"/>
      <c r="M685" s="303"/>
      <c r="N685" s="303"/>
    </row>
    <row r="686" spans="3:14" x14ac:dyDescent="0.2">
      <c r="C686" s="303"/>
      <c r="D686" s="303"/>
      <c r="E686" s="303"/>
      <c r="F686" s="303"/>
      <c r="G686" s="303"/>
      <c r="H686" s="303"/>
      <c r="I686" s="303"/>
      <c r="J686" s="303"/>
      <c r="K686" s="303"/>
      <c r="L686" s="303"/>
      <c r="M686" s="303"/>
      <c r="N686" s="303"/>
    </row>
    <row r="687" spans="3:14" x14ac:dyDescent="0.2">
      <c r="C687" s="303"/>
      <c r="D687" s="303"/>
      <c r="E687" s="303"/>
      <c r="F687" s="303"/>
      <c r="G687" s="303"/>
      <c r="H687" s="303"/>
      <c r="I687" s="303"/>
      <c r="J687" s="303"/>
      <c r="K687" s="303"/>
      <c r="L687" s="303"/>
      <c r="M687" s="303"/>
      <c r="N687" s="303"/>
    </row>
    <row r="688" spans="3:14" x14ac:dyDescent="0.2">
      <c r="C688" s="303"/>
      <c r="D688" s="303"/>
      <c r="E688" s="303"/>
      <c r="F688" s="303"/>
      <c r="G688" s="303"/>
      <c r="H688" s="303"/>
      <c r="I688" s="303"/>
      <c r="J688" s="303"/>
      <c r="K688" s="303"/>
      <c r="L688" s="303"/>
      <c r="M688" s="303"/>
      <c r="N688" s="303"/>
    </row>
    <row r="689" spans="3:14" x14ac:dyDescent="0.2">
      <c r="C689" s="303"/>
      <c r="D689" s="303"/>
      <c r="E689" s="303"/>
      <c r="F689" s="303"/>
      <c r="G689" s="303"/>
      <c r="H689" s="303"/>
      <c r="I689" s="303"/>
      <c r="J689" s="303"/>
      <c r="K689" s="303"/>
      <c r="L689" s="303"/>
      <c r="M689" s="303"/>
      <c r="N689" s="303"/>
    </row>
    <row r="690" spans="3:14" x14ac:dyDescent="0.2">
      <c r="C690" s="303"/>
      <c r="D690" s="303"/>
      <c r="E690" s="303"/>
      <c r="F690" s="303"/>
      <c r="G690" s="303"/>
      <c r="H690" s="303"/>
      <c r="I690" s="303"/>
      <c r="J690" s="303"/>
      <c r="K690" s="303"/>
      <c r="L690" s="303"/>
      <c r="M690" s="303"/>
      <c r="N690" s="303"/>
    </row>
    <row r="691" spans="3:14" x14ac:dyDescent="0.2">
      <c r="C691" s="303"/>
      <c r="D691" s="303"/>
      <c r="E691" s="303"/>
      <c r="F691" s="303"/>
      <c r="G691" s="303"/>
      <c r="H691" s="303"/>
      <c r="I691" s="303"/>
      <c r="J691" s="303"/>
      <c r="K691" s="303"/>
      <c r="L691" s="303"/>
      <c r="M691" s="303"/>
      <c r="N691" s="303"/>
    </row>
    <row r="692" spans="3:14" x14ac:dyDescent="0.2">
      <c r="C692" s="303"/>
      <c r="D692" s="303"/>
      <c r="E692" s="303"/>
      <c r="F692" s="303"/>
      <c r="G692" s="303"/>
      <c r="H692" s="303"/>
      <c r="I692" s="303"/>
      <c r="J692" s="303"/>
      <c r="K692" s="303"/>
      <c r="L692" s="303"/>
      <c r="M692" s="303"/>
      <c r="N692" s="303"/>
    </row>
    <row r="693" spans="3:14" x14ac:dyDescent="0.2">
      <c r="C693" s="303"/>
      <c r="D693" s="303"/>
      <c r="E693" s="303"/>
      <c r="F693" s="303"/>
      <c r="G693" s="303"/>
      <c r="H693" s="303"/>
      <c r="I693" s="303"/>
      <c r="J693" s="303"/>
      <c r="K693" s="303"/>
      <c r="L693" s="303"/>
      <c r="M693" s="303"/>
      <c r="N693" s="303"/>
    </row>
    <row r="694" spans="3:14" x14ac:dyDescent="0.2">
      <c r="C694" s="303"/>
      <c r="D694" s="303"/>
      <c r="E694" s="303"/>
      <c r="F694" s="303"/>
      <c r="G694" s="303"/>
      <c r="H694" s="303"/>
      <c r="I694" s="303"/>
      <c r="J694" s="303"/>
      <c r="K694" s="303"/>
      <c r="L694" s="303"/>
      <c r="M694" s="303"/>
      <c r="N694" s="303"/>
    </row>
    <row r="695" spans="3:14" x14ac:dyDescent="0.2">
      <c r="C695" s="303"/>
      <c r="D695" s="303"/>
      <c r="E695" s="303"/>
      <c r="F695" s="303"/>
      <c r="G695" s="303"/>
      <c r="H695" s="303"/>
      <c r="I695" s="303"/>
      <c r="J695" s="303"/>
      <c r="K695" s="303"/>
      <c r="L695" s="303"/>
      <c r="M695" s="303"/>
      <c r="N695" s="303"/>
    </row>
    <row r="696" spans="3:14" x14ac:dyDescent="0.2">
      <c r="C696" s="303"/>
      <c r="D696" s="303"/>
      <c r="E696" s="303"/>
      <c r="F696" s="303"/>
      <c r="G696" s="303"/>
      <c r="H696" s="303"/>
      <c r="I696" s="303"/>
      <c r="J696" s="303"/>
      <c r="K696" s="303"/>
      <c r="L696" s="303"/>
      <c r="M696" s="303"/>
      <c r="N696" s="303"/>
    </row>
    <row r="697" spans="3:14" x14ac:dyDescent="0.2">
      <c r="C697" s="303"/>
      <c r="D697" s="303"/>
      <c r="E697" s="303"/>
      <c r="F697" s="303"/>
      <c r="G697" s="303"/>
      <c r="H697" s="303"/>
      <c r="I697" s="303"/>
      <c r="J697" s="303"/>
      <c r="K697" s="303"/>
      <c r="L697" s="303"/>
      <c r="M697" s="303"/>
      <c r="N697" s="303"/>
    </row>
    <row r="698" spans="3:14" x14ac:dyDescent="0.2">
      <c r="C698" s="303"/>
      <c r="D698" s="303"/>
      <c r="E698" s="303"/>
      <c r="F698" s="303"/>
      <c r="G698" s="303"/>
      <c r="H698" s="303"/>
      <c r="I698" s="303"/>
      <c r="J698" s="303"/>
      <c r="K698" s="303"/>
      <c r="L698" s="303"/>
      <c r="M698" s="303"/>
      <c r="N698" s="303"/>
    </row>
    <row r="699" spans="3:14" x14ac:dyDescent="0.2">
      <c r="C699" s="303"/>
      <c r="D699" s="303"/>
      <c r="E699" s="303"/>
      <c r="F699" s="303"/>
      <c r="G699" s="303"/>
      <c r="H699" s="303"/>
      <c r="I699" s="303"/>
      <c r="J699" s="303"/>
      <c r="K699" s="303"/>
      <c r="L699" s="303"/>
      <c r="M699" s="303"/>
      <c r="N699" s="303"/>
    </row>
    <row r="700" spans="3:14" x14ac:dyDescent="0.2">
      <c r="C700" s="303"/>
      <c r="D700" s="303"/>
      <c r="E700" s="303"/>
      <c r="F700" s="303"/>
      <c r="G700" s="303"/>
      <c r="H700" s="303"/>
      <c r="I700" s="303"/>
      <c r="J700" s="303"/>
      <c r="K700" s="303"/>
      <c r="L700" s="303"/>
      <c r="M700" s="303"/>
      <c r="N700" s="303"/>
    </row>
    <row r="701" spans="3:14" x14ac:dyDescent="0.2">
      <c r="C701" s="303"/>
      <c r="D701" s="303"/>
      <c r="E701" s="303"/>
      <c r="F701" s="303"/>
      <c r="G701" s="303"/>
      <c r="H701" s="303"/>
      <c r="I701" s="303"/>
      <c r="J701" s="303"/>
      <c r="K701" s="303"/>
      <c r="L701" s="303"/>
      <c r="M701" s="303"/>
      <c r="N701" s="303"/>
    </row>
    <row r="702" spans="3:14" x14ac:dyDescent="0.2">
      <c r="C702" s="303"/>
      <c r="D702" s="303"/>
      <c r="E702" s="303"/>
      <c r="F702" s="303"/>
      <c r="G702" s="303"/>
      <c r="H702" s="303"/>
      <c r="I702" s="303"/>
      <c r="J702" s="303"/>
      <c r="K702" s="303"/>
      <c r="L702" s="303"/>
      <c r="M702" s="303"/>
      <c r="N702" s="303"/>
    </row>
    <row r="703" spans="3:14" x14ac:dyDescent="0.2">
      <c r="C703" s="303"/>
      <c r="D703" s="303"/>
      <c r="E703" s="303"/>
      <c r="F703" s="303"/>
      <c r="G703" s="303"/>
      <c r="H703" s="303"/>
      <c r="I703" s="303"/>
      <c r="J703" s="303"/>
      <c r="K703" s="303"/>
      <c r="L703" s="303"/>
      <c r="M703" s="303"/>
      <c r="N703" s="303"/>
    </row>
    <row r="704" spans="3:14" x14ac:dyDescent="0.2">
      <c r="C704" s="303"/>
      <c r="D704" s="303"/>
      <c r="E704" s="303"/>
      <c r="F704" s="303"/>
      <c r="G704" s="303"/>
      <c r="H704" s="303"/>
      <c r="I704" s="303"/>
      <c r="J704" s="303"/>
      <c r="K704" s="303"/>
      <c r="L704" s="303"/>
      <c r="M704" s="303"/>
      <c r="N704" s="303"/>
    </row>
    <row r="705" spans="3:14" x14ac:dyDescent="0.2">
      <c r="C705" s="303"/>
      <c r="D705" s="303"/>
      <c r="E705" s="303"/>
      <c r="F705" s="303"/>
      <c r="G705" s="303"/>
      <c r="H705" s="303"/>
      <c r="I705" s="303"/>
      <c r="J705" s="303"/>
      <c r="K705" s="303"/>
      <c r="L705" s="303"/>
      <c r="M705" s="303"/>
      <c r="N705" s="303"/>
    </row>
    <row r="706" spans="3:14" x14ac:dyDescent="0.2">
      <c r="C706" s="303"/>
      <c r="D706" s="303"/>
      <c r="E706" s="303"/>
      <c r="F706" s="303"/>
      <c r="G706" s="303"/>
      <c r="H706" s="303"/>
      <c r="I706" s="303"/>
      <c r="J706" s="303"/>
      <c r="K706" s="303"/>
      <c r="L706" s="303"/>
      <c r="M706" s="303"/>
      <c r="N706" s="303"/>
    </row>
    <row r="707" spans="3:14" x14ac:dyDescent="0.2">
      <c r="C707" s="303"/>
      <c r="D707" s="303"/>
      <c r="E707" s="303"/>
      <c r="F707" s="303"/>
      <c r="G707" s="303"/>
      <c r="H707" s="303"/>
      <c r="I707" s="303"/>
      <c r="J707" s="303"/>
      <c r="K707" s="303"/>
      <c r="L707" s="303"/>
      <c r="M707" s="303"/>
      <c r="N707" s="303"/>
    </row>
    <row r="708" spans="3:14" x14ac:dyDescent="0.2">
      <c r="C708" s="303"/>
      <c r="D708" s="303"/>
      <c r="E708" s="303"/>
      <c r="F708" s="303"/>
      <c r="G708" s="303"/>
      <c r="H708" s="303"/>
      <c r="I708" s="303"/>
      <c r="J708" s="303"/>
      <c r="K708" s="303"/>
      <c r="L708" s="303"/>
      <c r="M708" s="303"/>
      <c r="N708" s="303"/>
    </row>
    <row r="709" spans="3:14" x14ac:dyDescent="0.2">
      <c r="C709" s="303"/>
      <c r="D709" s="303"/>
      <c r="E709" s="303"/>
      <c r="F709" s="303"/>
      <c r="G709" s="303"/>
      <c r="H709" s="303"/>
      <c r="I709" s="303"/>
      <c r="J709" s="303"/>
      <c r="K709" s="303"/>
      <c r="L709" s="303"/>
      <c r="M709" s="303"/>
      <c r="N709" s="303"/>
    </row>
    <row r="710" spans="3:14" x14ac:dyDescent="0.2">
      <c r="C710" s="303"/>
      <c r="D710" s="303"/>
      <c r="E710" s="303"/>
      <c r="F710" s="303"/>
      <c r="G710" s="303"/>
      <c r="H710" s="303"/>
      <c r="I710" s="303"/>
      <c r="J710" s="303"/>
      <c r="K710" s="303"/>
      <c r="L710" s="303"/>
      <c r="M710" s="303"/>
      <c r="N710" s="303"/>
    </row>
    <row r="711" spans="3:14" x14ac:dyDescent="0.2">
      <c r="C711" s="303"/>
      <c r="D711" s="303"/>
      <c r="E711" s="303"/>
      <c r="F711" s="303"/>
      <c r="G711" s="303"/>
      <c r="H711" s="303"/>
      <c r="I711" s="303"/>
      <c r="J711" s="303"/>
      <c r="K711" s="303"/>
      <c r="L711" s="303"/>
      <c r="M711" s="303"/>
      <c r="N711" s="303"/>
    </row>
    <row r="712" spans="3:14" x14ac:dyDescent="0.2">
      <c r="C712" s="303"/>
      <c r="D712" s="303"/>
      <c r="E712" s="303"/>
      <c r="F712" s="303"/>
      <c r="G712" s="303"/>
      <c r="H712" s="303"/>
      <c r="I712" s="303"/>
      <c r="J712" s="303"/>
      <c r="K712" s="303"/>
      <c r="L712" s="303"/>
      <c r="M712" s="303"/>
      <c r="N712" s="303"/>
    </row>
    <row r="713" spans="3:14" x14ac:dyDescent="0.2">
      <c r="C713" s="303"/>
      <c r="D713" s="303"/>
      <c r="E713" s="303"/>
      <c r="F713" s="303"/>
      <c r="G713" s="303"/>
      <c r="H713" s="303"/>
      <c r="I713" s="303"/>
      <c r="J713" s="303"/>
      <c r="K713" s="303"/>
      <c r="L713" s="303"/>
      <c r="M713" s="303"/>
      <c r="N713" s="303"/>
    </row>
    <row r="714" spans="3:14" x14ac:dyDescent="0.2">
      <c r="C714" s="303"/>
      <c r="D714" s="303"/>
      <c r="E714" s="303"/>
      <c r="F714" s="303"/>
      <c r="G714" s="303"/>
      <c r="H714" s="303"/>
      <c r="I714" s="303"/>
      <c r="J714" s="303"/>
      <c r="K714" s="303"/>
      <c r="L714" s="303"/>
      <c r="M714" s="303"/>
      <c r="N714" s="303"/>
    </row>
    <row r="715" spans="3:14" x14ac:dyDescent="0.2">
      <c r="C715" s="303"/>
      <c r="D715" s="303"/>
      <c r="E715" s="303"/>
      <c r="F715" s="303"/>
      <c r="G715" s="303"/>
      <c r="H715" s="303"/>
      <c r="I715" s="303"/>
      <c r="J715" s="303"/>
      <c r="K715" s="303"/>
      <c r="L715" s="303"/>
      <c r="M715" s="303"/>
      <c r="N715" s="303"/>
    </row>
    <row r="716" spans="3:14" x14ac:dyDescent="0.2">
      <c r="C716" s="303"/>
      <c r="D716" s="303"/>
      <c r="E716" s="303"/>
      <c r="F716" s="303"/>
      <c r="G716" s="303"/>
      <c r="H716" s="303"/>
      <c r="I716" s="303"/>
      <c r="J716" s="303"/>
      <c r="K716" s="303"/>
      <c r="L716" s="303"/>
      <c r="M716" s="303"/>
      <c r="N716" s="303"/>
    </row>
    <row r="717" spans="3:14" x14ac:dyDescent="0.2">
      <c r="C717" s="303"/>
      <c r="D717" s="303"/>
      <c r="E717" s="303"/>
      <c r="F717" s="303"/>
      <c r="G717" s="303"/>
      <c r="H717" s="303"/>
      <c r="I717" s="303"/>
      <c r="J717" s="303"/>
      <c r="K717" s="303"/>
      <c r="L717" s="303"/>
      <c r="M717" s="303"/>
      <c r="N717" s="303"/>
    </row>
    <row r="718" spans="3:14" x14ac:dyDescent="0.2">
      <c r="C718" s="303"/>
      <c r="D718" s="303"/>
      <c r="E718" s="303"/>
      <c r="F718" s="303"/>
      <c r="G718" s="303"/>
      <c r="H718" s="303"/>
      <c r="I718" s="303"/>
      <c r="J718" s="303"/>
      <c r="K718" s="303"/>
      <c r="L718" s="303"/>
      <c r="M718" s="303"/>
      <c r="N718" s="303"/>
    </row>
    <row r="719" spans="3:14" x14ac:dyDescent="0.2">
      <c r="C719" s="303"/>
      <c r="D719" s="303"/>
      <c r="E719" s="303"/>
      <c r="F719" s="303"/>
      <c r="G719" s="303"/>
      <c r="H719" s="303"/>
      <c r="I719" s="303"/>
      <c r="J719" s="303"/>
      <c r="K719" s="303"/>
      <c r="L719" s="303"/>
      <c r="M719" s="303"/>
      <c r="N719" s="303"/>
    </row>
    <row r="720" spans="3:14" x14ac:dyDescent="0.2">
      <c r="C720" s="303"/>
      <c r="D720" s="303"/>
      <c r="E720" s="303"/>
      <c r="F720" s="303"/>
      <c r="G720" s="303"/>
      <c r="H720" s="303"/>
      <c r="I720" s="303"/>
      <c r="J720" s="303"/>
      <c r="K720" s="303"/>
      <c r="L720" s="303"/>
      <c r="M720" s="303"/>
      <c r="N720" s="303"/>
    </row>
    <row r="721" spans="3:14" x14ac:dyDescent="0.2">
      <c r="C721" s="303"/>
      <c r="D721" s="303"/>
      <c r="E721" s="303"/>
      <c r="F721" s="303"/>
      <c r="G721" s="303"/>
      <c r="H721" s="303"/>
      <c r="I721" s="303"/>
      <c r="J721" s="303"/>
      <c r="K721" s="303"/>
      <c r="L721" s="303"/>
      <c r="M721" s="303"/>
      <c r="N721" s="303"/>
    </row>
    <row r="722" spans="3:14" x14ac:dyDescent="0.2">
      <c r="C722" s="303"/>
      <c r="D722" s="303"/>
      <c r="E722" s="303"/>
      <c r="F722" s="303"/>
      <c r="G722" s="303"/>
      <c r="H722" s="303"/>
      <c r="I722" s="303"/>
      <c r="J722" s="303"/>
      <c r="K722" s="303"/>
      <c r="L722" s="303"/>
      <c r="M722" s="303"/>
      <c r="N722" s="303"/>
    </row>
    <row r="723" spans="3:14" x14ac:dyDescent="0.2">
      <c r="C723" s="303"/>
      <c r="D723" s="303"/>
      <c r="E723" s="303"/>
      <c r="F723" s="303"/>
      <c r="G723" s="303"/>
      <c r="H723" s="303"/>
      <c r="I723" s="303"/>
      <c r="J723" s="303"/>
      <c r="K723" s="303"/>
      <c r="L723" s="303"/>
      <c r="M723" s="303"/>
      <c r="N723" s="303"/>
    </row>
    <row r="724" spans="3:14" x14ac:dyDescent="0.2">
      <c r="C724" s="303"/>
      <c r="D724" s="303"/>
      <c r="E724" s="303"/>
      <c r="F724" s="303"/>
      <c r="G724" s="303"/>
      <c r="H724" s="303"/>
      <c r="I724" s="303"/>
      <c r="J724" s="303"/>
      <c r="K724" s="303"/>
      <c r="L724" s="303"/>
      <c r="M724" s="303"/>
      <c r="N724" s="303"/>
    </row>
    <row r="725" spans="3:14" x14ac:dyDescent="0.2">
      <c r="C725" s="303"/>
      <c r="D725" s="303"/>
      <c r="E725" s="303"/>
      <c r="F725" s="303"/>
      <c r="G725" s="303"/>
      <c r="H725" s="303"/>
      <c r="I725" s="303"/>
      <c r="J725" s="303"/>
      <c r="K725" s="303"/>
      <c r="L725" s="303"/>
      <c r="M725" s="303"/>
      <c r="N725" s="303"/>
    </row>
    <row r="726" spans="3:14" x14ac:dyDescent="0.2">
      <c r="C726" s="303"/>
      <c r="D726" s="303"/>
      <c r="E726" s="303"/>
      <c r="F726" s="303"/>
      <c r="G726" s="303"/>
      <c r="H726" s="303"/>
      <c r="I726" s="303"/>
      <c r="J726" s="303"/>
      <c r="K726" s="303"/>
      <c r="L726" s="303"/>
      <c r="M726" s="303"/>
      <c r="N726" s="303"/>
    </row>
    <row r="727" spans="3:14" x14ac:dyDescent="0.2">
      <c r="C727" s="303"/>
      <c r="D727" s="303"/>
      <c r="E727" s="303"/>
      <c r="F727" s="303"/>
      <c r="G727" s="303"/>
      <c r="H727" s="303"/>
      <c r="I727" s="303"/>
      <c r="J727" s="303"/>
      <c r="K727" s="303"/>
      <c r="L727" s="303"/>
      <c r="M727" s="303"/>
      <c r="N727" s="303"/>
    </row>
    <row r="728" spans="3:14" x14ac:dyDescent="0.2">
      <c r="C728" s="303"/>
      <c r="D728" s="303"/>
      <c r="E728" s="303"/>
      <c r="F728" s="303"/>
      <c r="G728" s="303"/>
      <c r="H728" s="303"/>
      <c r="I728" s="303"/>
      <c r="J728" s="303"/>
      <c r="K728" s="303"/>
      <c r="L728" s="303"/>
      <c r="M728" s="303"/>
      <c r="N728" s="303"/>
    </row>
    <row r="729" spans="3:14" x14ac:dyDescent="0.2">
      <c r="C729" s="303"/>
      <c r="D729" s="303"/>
      <c r="E729" s="303"/>
      <c r="F729" s="303"/>
      <c r="G729" s="303"/>
      <c r="H729" s="303"/>
      <c r="I729" s="303"/>
      <c r="J729" s="303"/>
      <c r="K729" s="303"/>
      <c r="L729" s="303"/>
      <c r="M729" s="303"/>
      <c r="N729" s="303"/>
    </row>
    <row r="730" spans="3:14" x14ac:dyDescent="0.2">
      <c r="C730" s="303"/>
      <c r="D730" s="303"/>
      <c r="E730" s="303"/>
      <c r="F730" s="303"/>
      <c r="G730" s="303"/>
      <c r="H730" s="303"/>
      <c r="I730" s="303"/>
      <c r="J730" s="303"/>
      <c r="K730" s="303"/>
      <c r="L730" s="303"/>
      <c r="M730" s="303"/>
      <c r="N730" s="303"/>
    </row>
    <row r="731" spans="3:14" x14ac:dyDescent="0.2">
      <c r="C731" s="303"/>
      <c r="D731" s="303"/>
      <c r="E731" s="303"/>
      <c r="F731" s="303"/>
      <c r="G731" s="303"/>
      <c r="H731" s="303"/>
      <c r="I731" s="303"/>
      <c r="J731" s="303"/>
      <c r="K731" s="303"/>
      <c r="L731" s="303"/>
      <c r="M731" s="303"/>
      <c r="N731" s="303"/>
    </row>
    <row r="732" spans="3:14" x14ac:dyDescent="0.2">
      <c r="C732" s="303"/>
      <c r="D732" s="303"/>
      <c r="E732" s="303"/>
      <c r="F732" s="303"/>
      <c r="G732" s="303"/>
      <c r="H732" s="303"/>
      <c r="I732" s="303"/>
      <c r="J732" s="303"/>
      <c r="K732" s="303"/>
      <c r="L732" s="303"/>
      <c r="M732" s="303"/>
      <c r="N732" s="303"/>
    </row>
    <row r="733" spans="3:14" x14ac:dyDescent="0.2">
      <c r="C733" s="303"/>
      <c r="D733" s="303"/>
      <c r="E733" s="303"/>
      <c r="F733" s="303"/>
      <c r="G733" s="303"/>
      <c r="H733" s="303"/>
      <c r="I733" s="303"/>
      <c r="J733" s="303"/>
      <c r="K733" s="303"/>
      <c r="L733" s="303"/>
      <c r="M733" s="303"/>
      <c r="N733" s="303"/>
    </row>
    <row r="734" spans="3:14" x14ac:dyDescent="0.2">
      <c r="C734" s="303"/>
      <c r="D734" s="303"/>
      <c r="E734" s="303"/>
      <c r="F734" s="303"/>
      <c r="G734" s="303"/>
      <c r="H734" s="303"/>
      <c r="I734" s="303"/>
      <c r="J734" s="303"/>
      <c r="K734" s="303"/>
      <c r="L734" s="303"/>
      <c r="M734" s="303"/>
      <c r="N734" s="303"/>
    </row>
    <row r="735" spans="3:14" x14ac:dyDescent="0.2">
      <c r="C735" s="303"/>
      <c r="D735" s="303"/>
      <c r="E735" s="303"/>
      <c r="F735" s="303"/>
      <c r="G735" s="303"/>
      <c r="H735" s="303"/>
      <c r="I735" s="303"/>
      <c r="J735" s="303"/>
      <c r="K735" s="303"/>
      <c r="L735" s="303"/>
      <c r="M735" s="303"/>
      <c r="N735" s="303"/>
    </row>
    <row r="736" spans="3:14" x14ac:dyDescent="0.2">
      <c r="C736" s="303"/>
      <c r="D736" s="303"/>
      <c r="E736" s="303"/>
      <c r="F736" s="303"/>
      <c r="G736" s="303"/>
      <c r="H736" s="303"/>
      <c r="I736" s="303"/>
      <c r="J736" s="303"/>
      <c r="K736" s="303"/>
      <c r="L736" s="303"/>
      <c r="M736" s="303"/>
      <c r="N736" s="303"/>
    </row>
    <row r="737" spans="3:14" x14ac:dyDescent="0.2">
      <c r="C737" s="303"/>
      <c r="D737" s="303"/>
      <c r="E737" s="303"/>
      <c r="F737" s="303"/>
      <c r="G737" s="303"/>
      <c r="H737" s="303"/>
      <c r="I737" s="303"/>
      <c r="J737" s="303"/>
      <c r="K737" s="303"/>
      <c r="L737" s="303"/>
      <c r="M737" s="303"/>
      <c r="N737" s="303"/>
    </row>
    <row r="738" spans="3:14" x14ac:dyDescent="0.2">
      <c r="C738" s="303"/>
      <c r="D738" s="303"/>
      <c r="E738" s="303"/>
      <c r="F738" s="303"/>
      <c r="G738" s="303"/>
      <c r="H738" s="303"/>
      <c r="I738" s="303"/>
      <c r="J738" s="303"/>
      <c r="K738" s="303"/>
      <c r="L738" s="303"/>
      <c r="M738" s="303"/>
      <c r="N738" s="303"/>
    </row>
    <row r="739" spans="3:14" x14ac:dyDescent="0.2">
      <c r="C739" s="303"/>
      <c r="D739" s="303"/>
      <c r="E739" s="303"/>
      <c r="F739" s="303"/>
      <c r="G739" s="303"/>
      <c r="H739" s="303"/>
      <c r="I739" s="303"/>
      <c r="J739" s="303"/>
      <c r="K739" s="303"/>
      <c r="L739" s="303"/>
      <c r="M739" s="303"/>
      <c r="N739" s="303"/>
    </row>
    <row r="740" spans="3:14" x14ac:dyDescent="0.2">
      <c r="C740" s="303"/>
      <c r="D740" s="303"/>
      <c r="E740" s="303"/>
      <c r="F740" s="303"/>
      <c r="G740" s="303"/>
      <c r="H740" s="303"/>
      <c r="I740" s="303"/>
      <c r="J740" s="303"/>
      <c r="K740" s="303"/>
      <c r="L740" s="303"/>
      <c r="M740" s="303"/>
      <c r="N740" s="303"/>
    </row>
    <row r="741" spans="3:14" x14ac:dyDescent="0.2">
      <c r="C741" s="303"/>
      <c r="D741" s="303"/>
      <c r="E741" s="303"/>
      <c r="F741" s="303"/>
      <c r="G741" s="303"/>
      <c r="H741" s="303"/>
      <c r="I741" s="303"/>
      <c r="J741" s="303"/>
      <c r="K741" s="303"/>
      <c r="L741" s="303"/>
      <c r="M741" s="303"/>
      <c r="N741" s="303"/>
    </row>
    <row r="742" spans="3:14" x14ac:dyDescent="0.2">
      <c r="C742" s="303"/>
      <c r="D742" s="303"/>
      <c r="E742" s="303"/>
      <c r="F742" s="303"/>
      <c r="G742" s="303"/>
      <c r="H742" s="303"/>
      <c r="I742" s="303"/>
      <c r="J742" s="303"/>
      <c r="K742" s="303"/>
      <c r="L742" s="303"/>
      <c r="M742" s="303"/>
      <c r="N742" s="303"/>
    </row>
    <row r="743" spans="3:14" x14ac:dyDescent="0.2">
      <c r="C743" s="303"/>
      <c r="D743" s="303"/>
      <c r="E743" s="303"/>
      <c r="F743" s="303"/>
      <c r="G743" s="303"/>
      <c r="H743" s="303"/>
      <c r="I743" s="303"/>
      <c r="J743" s="303"/>
      <c r="K743" s="303"/>
      <c r="L743" s="303"/>
      <c r="M743" s="303"/>
      <c r="N743" s="303"/>
    </row>
    <row r="744" spans="3:14" x14ac:dyDescent="0.2">
      <c r="C744" s="303"/>
      <c r="D744" s="303"/>
      <c r="E744" s="303"/>
      <c r="F744" s="303"/>
      <c r="G744" s="303"/>
      <c r="H744" s="303"/>
      <c r="I744" s="303"/>
      <c r="J744" s="303"/>
      <c r="K744" s="303"/>
      <c r="L744" s="303"/>
      <c r="M744" s="303"/>
      <c r="N744" s="303"/>
    </row>
    <row r="745" spans="3:14" x14ac:dyDescent="0.2">
      <c r="C745" s="303"/>
      <c r="D745" s="303"/>
      <c r="E745" s="303"/>
      <c r="F745" s="303"/>
      <c r="G745" s="303"/>
      <c r="H745" s="303"/>
      <c r="I745" s="303"/>
      <c r="J745" s="303"/>
      <c r="K745" s="303"/>
      <c r="L745" s="303"/>
      <c r="M745" s="303"/>
      <c r="N745" s="303"/>
    </row>
    <row r="746" spans="3:14" x14ac:dyDescent="0.2">
      <c r="C746" s="303"/>
      <c r="D746" s="303"/>
      <c r="E746" s="303"/>
      <c r="F746" s="303"/>
      <c r="G746" s="303"/>
      <c r="H746" s="303"/>
      <c r="I746" s="303"/>
      <c r="J746" s="303"/>
      <c r="K746" s="303"/>
      <c r="L746" s="303"/>
      <c r="M746" s="303"/>
      <c r="N746" s="303"/>
    </row>
    <row r="747" spans="3:14" x14ac:dyDescent="0.2">
      <c r="C747" s="303"/>
      <c r="D747" s="303"/>
      <c r="E747" s="303"/>
      <c r="F747" s="303"/>
      <c r="G747" s="303"/>
      <c r="H747" s="303"/>
      <c r="I747" s="303"/>
      <c r="J747" s="303"/>
      <c r="K747" s="303"/>
      <c r="L747" s="303"/>
      <c r="M747" s="303"/>
      <c r="N747" s="303"/>
    </row>
    <row r="748" spans="3:14" x14ac:dyDescent="0.2">
      <c r="C748" s="303"/>
      <c r="D748" s="303"/>
      <c r="E748" s="303"/>
      <c r="F748" s="303"/>
      <c r="G748" s="303"/>
      <c r="H748" s="303"/>
      <c r="I748" s="303"/>
      <c r="J748" s="303"/>
      <c r="K748" s="303"/>
      <c r="L748" s="303"/>
      <c r="M748" s="303"/>
      <c r="N748" s="303"/>
    </row>
    <row r="749" spans="3:14" x14ac:dyDescent="0.2">
      <c r="C749" s="303"/>
      <c r="D749" s="303"/>
      <c r="E749" s="303"/>
      <c r="F749" s="303"/>
      <c r="G749" s="303"/>
      <c r="H749" s="303"/>
      <c r="I749" s="303"/>
      <c r="J749" s="303"/>
      <c r="K749" s="303"/>
      <c r="L749" s="303"/>
      <c r="M749" s="303"/>
      <c r="N749" s="303"/>
    </row>
    <row r="750" spans="3:14" x14ac:dyDescent="0.2">
      <c r="C750" s="303"/>
      <c r="D750" s="303"/>
      <c r="E750" s="303"/>
      <c r="F750" s="303"/>
      <c r="G750" s="303"/>
      <c r="H750" s="303"/>
      <c r="I750" s="303"/>
      <c r="J750" s="303"/>
      <c r="K750" s="303"/>
      <c r="L750" s="303"/>
      <c r="M750" s="303"/>
      <c r="N750" s="303"/>
    </row>
    <row r="751" spans="3:14" x14ac:dyDescent="0.2">
      <c r="C751" s="303"/>
      <c r="D751" s="303"/>
      <c r="E751" s="303"/>
      <c r="F751" s="303"/>
      <c r="G751" s="303"/>
      <c r="H751" s="303"/>
      <c r="I751" s="303"/>
      <c r="J751" s="303"/>
      <c r="K751" s="303"/>
      <c r="L751" s="303"/>
      <c r="M751" s="303"/>
      <c r="N751" s="303"/>
    </row>
    <row r="752" spans="3:14" x14ac:dyDescent="0.2">
      <c r="C752" s="303"/>
      <c r="D752" s="303"/>
      <c r="E752" s="303"/>
      <c r="F752" s="303"/>
      <c r="G752" s="303"/>
      <c r="H752" s="303"/>
      <c r="I752" s="303"/>
      <c r="J752" s="303"/>
      <c r="K752" s="303"/>
      <c r="L752" s="303"/>
      <c r="M752" s="303"/>
      <c r="N752" s="303"/>
    </row>
    <row r="753" spans="3:14" x14ac:dyDescent="0.2">
      <c r="C753" s="303"/>
      <c r="D753" s="303"/>
      <c r="E753" s="303"/>
      <c r="F753" s="303"/>
      <c r="G753" s="303"/>
      <c r="H753" s="303"/>
      <c r="I753" s="303"/>
      <c r="J753" s="303"/>
      <c r="K753" s="303"/>
      <c r="L753" s="303"/>
      <c r="M753" s="303"/>
      <c r="N753" s="303"/>
    </row>
    <row r="754" spans="3:14" x14ac:dyDescent="0.2">
      <c r="C754" s="303"/>
      <c r="D754" s="303"/>
      <c r="E754" s="303"/>
      <c r="F754" s="303"/>
      <c r="G754" s="303"/>
      <c r="H754" s="303"/>
      <c r="I754" s="303"/>
      <c r="J754" s="303"/>
      <c r="K754" s="303"/>
      <c r="L754" s="303"/>
      <c r="M754" s="303"/>
      <c r="N754" s="303"/>
    </row>
    <row r="755" spans="3:14" x14ac:dyDescent="0.2">
      <c r="C755" s="303"/>
      <c r="D755" s="303"/>
      <c r="E755" s="303"/>
      <c r="F755" s="303"/>
      <c r="G755" s="303"/>
      <c r="H755" s="303"/>
      <c r="I755" s="303"/>
      <c r="J755" s="303"/>
      <c r="K755" s="303"/>
      <c r="L755" s="303"/>
      <c r="M755" s="303"/>
      <c r="N755" s="303"/>
    </row>
    <row r="756" spans="3:14" x14ac:dyDescent="0.2">
      <c r="C756" s="303"/>
      <c r="D756" s="303"/>
      <c r="E756" s="303"/>
      <c r="F756" s="303"/>
      <c r="G756" s="303"/>
      <c r="H756" s="303"/>
      <c r="I756" s="303"/>
      <c r="J756" s="303"/>
      <c r="K756" s="303"/>
      <c r="L756" s="303"/>
      <c r="M756" s="303"/>
      <c r="N756" s="303"/>
    </row>
    <row r="757" spans="3:14" x14ac:dyDescent="0.2">
      <c r="C757" s="303"/>
      <c r="D757" s="303"/>
      <c r="E757" s="303"/>
      <c r="F757" s="303"/>
      <c r="G757" s="303"/>
      <c r="H757" s="303"/>
      <c r="I757" s="303"/>
      <c r="J757" s="303"/>
      <c r="K757" s="303"/>
      <c r="L757" s="303"/>
      <c r="M757" s="303"/>
      <c r="N757" s="303"/>
    </row>
    <row r="758" spans="3:14" x14ac:dyDescent="0.2">
      <c r="C758" s="303"/>
      <c r="D758" s="303"/>
      <c r="E758" s="303"/>
      <c r="F758" s="303"/>
      <c r="G758" s="303"/>
      <c r="H758" s="303"/>
      <c r="I758" s="303"/>
      <c r="J758" s="303"/>
      <c r="K758" s="303"/>
      <c r="L758" s="303"/>
      <c r="M758" s="303"/>
      <c r="N758" s="303"/>
    </row>
    <row r="759" spans="3:14" x14ac:dyDescent="0.2">
      <c r="C759" s="303"/>
      <c r="D759" s="303"/>
      <c r="E759" s="303"/>
      <c r="F759" s="303"/>
      <c r="G759" s="303"/>
      <c r="H759" s="303"/>
      <c r="I759" s="303"/>
      <c r="J759" s="303"/>
      <c r="K759" s="303"/>
      <c r="L759" s="303"/>
      <c r="M759" s="303"/>
      <c r="N759" s="303"/>
    </row>
    <row r="760" spans="3:14" x14ac:dyDescent="0.2">
      <c r="C760" s="303"/>
      <c r="D760" s="303"/>
      <c r="E760" s="303"/>
      <c r="F760" s="303"/>
      <c r="G760" s="303"/>
      <c r="H760" s="303"/>
      <c r="I760" s="303"/>
      <c r="J760" s="303"/>
      <c r="K760" s="303"/>
      <c r="L760" s="303"/>
      <c r="M760" s="303"/>
      <c r="N760" s="303"/>
    </row>
    <row r="761" spans="3:14" x14ac:dyDescent="0.2">
      <c r="C761" s="303"/>
      <c r="D761" s="303"/>
      <c r="E761" s="303"/>
      <c r="F761" s="303"/>
      <c r="G761" s="303"/>
      <c r="H761" s="303"/>
      <c r="I761" s="303"/>
      <c r="J761" s="303"/>
      <c r="K761" s="303"/>
      <c r="L761" s="303"/>
      <c r="M761" s="303"/>
      <c r="N761" s="303"/>
    </row>
    <row r="762" spans="3:14" x14ac:dyDescent="0.2">
      <c r="C762" s="303"/>
      <c r="D762" s="303"/>
      <c r="E762" s="303"/>
      <c r="F762" s="303"/>
      <c r="G762" s="303"/>
      <c r="H762" s="303"/>
      <c r="I762" s="303"/>
      <c r="J762" s="303"/>
      <c r="K762" s="303"/>
      <c r="L762" s="303"/>
      <c r="M762" s="303"/>
      <c r="N762" s="303"/>
    </row>
    <row r="763" spans="3:14" x14ac:dyDescent="0.2">
      <c r="C763" s="303"/>
      <c r="D763" s="303"/>
      <c r="E763" s="303"/>
      <c r="F763" s="303"/>
      <c r="G763" s="303"/>
      <c r="H763" s="303"/>
      <c r="I763" s="303"/>
      <c r="J763" s="303"/>
      <c r="K763" s="303"/>
      <c r="L763" s="303"/>
      <c r="M763" s="303"/>
      <c r="N763" s="303"/>
    </row>
    <row r="764" spans="3:14" x14ac:dyDescent="0.2">
      <c r="C764" s="303"/>
      <c r="D764" s="303"/>
      <c r="E764" s="303"/>
      <c r="F764" s="303"/>
      <c r="G764" s="303"/>
      <c r="H764" s="303"/>
      <c r="I764" s="303"/>
      <c r="J764" s="303"/>
      <c r="K764" s="303"/>
      <c r="L764" s="303"/>
      <c r="M764" s="303"/>
      <c r="N764" s="303"/>
    </row>
    <row r="765" spans="3:14" x14ac:dyDescent="0.2">
      <c r="C765" s="303"/>
      <c r="D765" s="303"/>
      <c r="E765" s="303"/>
      <c r="F765" s="303"/>
      <c r="G765" s="303"/>
      <c r="H765" s="303"/>
      <c r="I765" s="303"/>
      <c r="J765" s="303"/>
      <c r="K765" s="303"/>
      <c r="L765" s="303"/>
      <c r="M765" s="303"/>
      <c r="N765" s="303"/>
    </row>
    <row r="766" spans="3:14" x14ac:dyDescent="0.2">
      <c r="C766" s="303"/>
      <c r="D766" s="303"/>
      <c r="E766" s="303"/>
      <c r="F766" s="303"/>
      <c r="G766" s="303"/>
      <c r="H766" s="303"/>
      <c r="I766" s="303"/>
      <c r="J766" s="303"/>
      <c r="K766" s="303"/>
      <c r="L766" s="303"/>
      <c r="M766" s="303"/>
      <c r="N766" s="303"/>
    </row>
    <row r="767" spans="3:14" x14ac:dyDescent="0.2">
      <c r="C767" s="303"/>
      <c r="D767" s="303"/>
      <c r="E767" s="303"/>
      <c r="F767" s="303"/>
      <c r="G767" s="303"/>
      <c r="H767" s="303"/>
      <c r="I767" s="303"/>
      <c r="J767" s="303"/>
      <c r="K767" s="303"/>
      <c r="L767" s="303"/>
      <c r="M767" s="303"/>
      <c r="N767" s="303"/>
    </row>
    <row r="768" spans="3:14" x14ac:dyDescent="0.2">
      <c r="C768" s="303"/>
      <c r="D768" s="303"/>
      <c r="E768" s="303"/>
      <c r="F768" s="303"/>
      <c r="G768" s="303"/>
      <c r="H768" s="303"/>
      <c r="I768" s="303"/>
      <c r="J768" s="303"/>
      <c r="K768" s="303"/>
      <c r="L768" s="303"/>
      <c r="M768" s="303"/>
      <c r="N768" s="303"/>
    </row>
    <row r="769" spans="3:14" x14ac:dyDescent="0.2">
      <c r="C769" s="303"/>
      <c r="D769" s="303"/>
      <c r="E769" s="303"/>
      <c r="F769" s="303"/>
      <c r="G769" s="303"/>
      <c r="H769" s="303"/>
      <c r="I769" s="303"/>
      <c r="J769" s="303"/>
      <c r="K769" s="303"/>
      <c r="L769" s="303"/>
      <c r="M769" s="303"/>
      <c r="N769" s="303"/>
    </row>
    <row r="770" spans="3:14" x14ac:dyDescent="0.2">
      <c r="C770" s="303"/>
      <c r="D770" s="303"/>
      <c r="E770" s="303"/>
      <c r="F770" s="303"/>
      <c r="G770" s="303"/>
      <c r="H770" s="303"/>
      <c r="I770" s="303"/>
      <c r="J770" s="303"/>
      <c r="K770" s="303"/>
      <c r="L770" s="303"/>
      <c r="M770" s="303"/>
      <c r="N770" s="303"/>
    </row>
    <row r="771" spans="3:14" x14ac:dyDescent="0.2">
      <c r="C771" s="303"/>
      <c r="D771" s="303"/>
      <c r="E771" s="303"/>
      <c r="F771" s="303"/>
      <c r="G771" s="303"/>
      <c r="H771" s="303"/>
      <c r="I771" s="303"/>
      <c r="J771" s="303"/>
      <c r="K771" s="303"/>
      <c r="L771" s="303"/>
      <c r="M771" s="303"/>
      <c r="N771" s="303"/>
    </row>
    <row r="772" spans="3:14" x14ac:dyDescent="0.2">
      <c r="C772" s="303"/>
      <c r="D772" s="303"/>
      <c r="E772" s="303"/>
      <c r="F772" s="303"/>
      <c r="G772" s="303"/>
      <c r="H772" s="303"/>
      <c r="I772" s="303"/>
      <c r="J772" s="303"/>
      <c r="K772" s="303"/>
      <c r="L772" s="303"/>
      <c r="M772" s="303"/>
      <c r="N772" s="303"/>
    </row>
    <row r="773" spans="3:14" x14ac:dyDescent="0.2">
      <c r="C773" s="303"/>
      <c r="D773" s="303"/>
      <c r="E773" s="303"/>
      <c r="F773" s="303"/>
      <c r="G773" s="303"/>
      <c r="H773" s="303"/>
      <c r="I773" s="303"/>
      <c r="J773" s="303"/>
      <c r="K773" s="303"/>
      <c r="L773" s="303"/>
      <c r="M773" s="303"/>
      <c r="N773" s="303"/>
    </row>
    <row r="774" spans="3:14" x14ac:dyDescent="0.2">
      <c r="C774" s="303"/>
      <c r="D774" s="303"/>
      <c r="E774" s="303"/>
      <c r="F774" s="303"/>
      <c r="G774" s="303"/>
      <c r="H774" s="303"/>
      <c r="I774" s="303"/>
      <c r="J774" s="303"/>
      <c r="K774" s="303"/>
      <c r="L774" s="303"/>
      <c r="M774" s="303"/>
      <c r="N774" s="303"/>
    </row>
    <row r="775" spans="3:14" x14ac:dyDescent="0.2">
      <c r="C775" s="303"/>
      <c r="D775" s="303"/>
      <c r="E775" s="303"/>
      <c r="F775" s="303"/>
      <c r="G775" s="303"/>
      <c r="H775" s="303"/>
      <c r="I775" s="303"/>
      <c r="J775" s="303"/>
      <c r="K775" s="303"/>
      <c r="L775" s="303"/>
      <c r="M775" s="303"/>
      <c r="N775" s="303"/>
    </row>
    <row r="776" spans="3:14" x14ac:dyDescent="0.2">
      <c r="C776" s="303"/>
      <c r="D776" s="303"/>
      <c r="E776" s="303"/>
      <c r="F776" s="303"/>
      <c r="G776" s="303"/>
      <c r="H776" s="303"/>
      <c r="I776" s="303"/>
      <c r="J776" s="303"/>
      <c r="K776" s="303"/>
      <c r="L776" s="303"/>
      <c r="M776" s="303"/>
      <c r="N776" s="303"/>
    </row>
    <row r="777" spans="3:14" x14ac:dyDescent="0.2">
      <c r="C777" s="303"/>
      <c r="D777" s="303"/>
      <c r="E777" s="303"/>
      <c r="F777" s="303"/>
      <c r="G777" s="303"/>
      <c r="H777" s="303"/>
      <c r="I777" s="303"/>
      <c r="J777" s="303"/>
      <c r="K777" s="303"/>
      <c r="L777" s="303"/>
      <c r="M777" s="303"/>
      <c r="N777" s="303"/>
    </row>
    <row r="778" spans="3:14" x14ac:dyDescent="0.2">
      <c r="C778" s="303"/>
      <c r="D778" s="303"/>
      <c r="E778" s="303"/>
      <c r="F778" s="303"/>
      <c r="G778" s="303"/>
      <c r="H778" s="303"/>
      <c r="I778" s="303"/>
      <c r="J778" s="303"/>
      <c r="K778" s="303"/>
      <c r="L778" s="303"/>
      <c r="M778" s="303"/>
      <c r="N778" s="303"/>
    </row>
    <row r="779" spans="3:14" x14ac:dyDescent="0.2">
      <c r="C779" s="303"/>
      <c r="D779" s="303"/>
      <c r="E779" s="303"/>
      <c r="F779" s="303"/>
      <c r="G779" s="303"/>
      <c r="H779" s="303"/>
      <c r="I779" s="303"/>
      <c r="J779" s="303"/>
      <c r="K779" s="303"/>
      <c r="L779" s="303"/>
      <c r="M779" s="303"/>
      <c r="N779" s="303"/>
    </row>
    <row r="780" spans="3:14" x14ac:dyDescent="0.2">
      <c r="C780" s="303"/>
      <c r="D780" s="303"/>
      <c r="E780" s="303"/>
      <c r="F780" s="303"/>
      <c r="G780" s="303"/>
      <c r="H780" s="303"/>
      <c r="I780" s="303"/>
      <c r="J780" s="303"/>
      <c r="K780" s="303"/>
      <c r="L780" s="303"/>
      <c r="M780" s="303"/>
      <c r="N780" s="303"/>
    </row>
    <row r="781" spans="3:14" x14ac:dyDescent="0.2">
      <c r="C781" s="303"/>
      <c r="D781" s="303"/>
      <c r="E781" s="303"/>
      <c r="F781" s="303"/>
      <c r="G781" s="303"/>
      <c r="H781" s="303"/>
      <c r="I781" s="303"/>
      <c r="J781" s="303"/>
      <c r="K781" s="303"/>
      <c r="L781" s="303"/>
      <c r="M781" s="303"/>
      <c r="N781" s="303"/>
    </row>
    <row r="782" spans="3:14" x14ac:dyDescent="0.2">
      <c r="C782" s="303"/>
      <c r="D782" s="303"/>
      <c r="E782" s="303"/>
      <c r="F782" s="303"/>
      <c r="G782" s="303"/>
      <c r="H782" s="303"/>
      <c r="I782" s="303"/>
      <c r="J782" s="303"/>
      <c r="K782" s="303"/>
      <c r="L782" s="303"/>
      <c r="M782" s="303"/>
      <c r="N782" s="303"/>
    </row>
    <row r="783" spans="3:14" x14ac:dyDescent="0.2">
      <c r="C783" s="303"/>
      <c r="D783" s="303"/>
      <c r="E783" s="303"/>
      <c r="F783" s="303"/>
      <c r="G783" s="303"/>
      <c r="H783" s="303"/>
      <c r="I783" s="303"/>
      <c r="J783" s="303"/>
      <c r="K783" s="303"/>
      <c r="L783" s="303"/>
      <c r="M783" s="303"/>
      <c r="N783" s="303"/>
    </row>
    <row r="784" spans="3:14" x14ac:dyDescent="0.2">
      <c r="C784" s="303"/>
      <c r="D784" s="303"/>
      <c r="E784" s="303"/>
      <c r="F784" s="303"/>
      <c r="G784" s="303"/>
      <c r="H784" s="303"/>
      <c r="I784" s="303"/>
      <c r="J784" s="303"/>
      <c r="K784" s="303"/>
      <c r="L784" s="303"/>
      <c r="M784" s="303"/>
      <c r="N784" s="303"/>
    </row>
    <row r="785" spans="3:14" x14ac:dyDescent="0.2">
      <c r="C785" s="303"/>
      <c r="D785" s="303"/>
      <c r="E785" s="303"/>
      <c r="F785" s="303"/>
      <c r="G785" s="303"/>
      <c r="H785" s="303"/>
      <c r="I785" s="303"/>
      <c r="J785" s="303"/>
      <c r="K785" s="303"/>
      <c r="L785" s="303"/>
      <c r="M785" s="303"/>
      <c r="N785" s="303"/>
    </row>
    <row r="786" spans="3:14" x14ac:dyDescent="0.2">
      <c r="C786" s="303"/>
      <c r="D786" s="303"/>
      <c r="E786" s="303"/>
      <c r="F786" s="303"/>
      <c r="G786" s="303"/>
      <c r="H786" s="303"/>
      <c r="I786" s="303"/>
      <c r="J786" s="303"/>
      <c r="K786" s="303"/>
      <c r="L786" s="303"/>
      <c r="M786" s="303"/>
      <c r="N786" s="303"/>
    </row>
    <row r="787" spans="3:14" x14ac:dyDescent="0.2">
      <c r="C787" s="303"/>
      <c r="D787" s="303"/>
      <c r="E787" s="303"/>
      <c r="F787" s="303"/>
      <c r="G787" s="303"/>
      <c r="H787" s="303"/>
      <c r="I787" s="303"/>
      <c r="J787" s="303"/>
      <c r="K787" s="303"/>
      <c r="L787" s="303"/>
      <c r="M787" s="303"/>
      <c r="N787" s="303"/>
    </row>
    <row r="788" spans="3:14" x14ac:dyDescent="0.2">
      <c r="C788" s="303"/>
      <c r="D788" s="303"/>
      <c r="E788" s="303"/>
      <c r="F788" s="303"/>
      <c r="G788" s="303"/>
      <c r="H788" s="303"/>
      <c r="I788" s="303"/>
      <c r="J788" s="303"/>
      <c r="K788" s="303"/>
      <c r="L788" s="303"/>
      <c r="M788" s="303"/>
      <c r="N788" s="303"/>
    </row>
    <row r="789" spans="3:14" x14ac:dyDescent="0.2">
      <c r="C789" s="303"/>
      <c r="D789" s="303"/>
      <c r="E789" s="303"/>
      <c r="F789" s="303"/>
      <c r="G789" s="303"/>
      <c r="H789" s="303"/>
      <c r="I789" s="303"/>
      <c r="J789" s="303"/>
      <c r="K789" s="303"/>
      <c r="L789" s="303"/>
      <c r="M789" s="303"/>
      <c r="N789" s="303"/>
    </row>
    <row r="790" spans="3:14" x14ac:dyDescent="0.2">
      <c r="C790" s="303"/>
      <c r="D790" s="303"/>
      <c r="E790" s="303"/>
      <c r="F790" s="303"/>
      <c r="G790" s="303"/>
      <c r="H790" s="303"/>
      <c r="I790" s="303"/>
      <c r="J790" s="303"/>
      <c r="K790" s="303"/>
      <c r="L790" s="303"/>
      <c r="M790" s="303"/>
      <c r="N790" s="303"/>
    </row>
    <row r="791" spans="3:14" x14ac:dyDescent="0.2">
      <c r="C791" s="303"/>
      <c r="D791" s="303"/>
      <c r="E791" s="303"/>
      <c r="F791" s="303"/>
      <c r="G791" s="303"/>
      <c r="H791" s="303"/>
      <c r="I791" s="303"/>
      <c r="J791" s="303"/>
      <c r="K791" s="303"/>
      <c r="L791" s="303"/>
      <c r="M791" s="303"/>
      <c r="N791" s="303"/>
    </row>
    <row r="792" spans="3:14" x14ac:dyDescent="0.2">
      <c r="C792" s="303"/>
      <c r="D792" s="303"/>
      <c r="E792" s="303"/>
      <c r="F792" s="303"/>
      <c r="G792" s="303"/>
      <c r="H792" s="303"/>
      <c r="I792" s="303"/>
      <c r="J792" s="303"/>
      <c r="K792" s="303"/>
      <c r="L792" s="303"/>
      <c r="M792" s="303"/>
      <c r="N792" s="303"/>
    </row>
    <row r="793" spans="3:14" x14ac:dyDescent="0.2">
      <c r="C793" s="303"/>
      <c r="D793" s="303"/>
      <c r="E793" s="303"/>
      <c r="F793" s="303"/>
      <c r="G793" s="303"/>
      <c r="H793" s="303"/>
      <c r="I793" s="303"/>
      <c r="J793" s="303"/>
      <c r="K793" s="303"/>
      <c r="L793" s="303"/>
      <c r="M793" s="303"/>
      <c r="N793" s="303"/>
    </row>
    <row r="794" spans="3:14" x14ac:dyDescent="0.2">
      <c r="C794" s="303"/>
      <c r="D794" s="303"/>
      <c r="E794" s="303"/>
      <c r="F794" s="303"/>
      <c r="G794" s="303"/>
      <c r="H794" s="303"/>
      <c r="I794" s="303"/>
      <c r="J794" s="303"/>
      <c r="K794" s="303"/>
      <c r="L794" s="303"/>
      <c r="M794" s="303"/>
      <c r="N794" s="303"/>
    </row>
    <row r="795" spans="3:14" x14ac:dyDescent="0.2">
      <c r="C795" s="303"/>
      <c r="D795" s="303"/>
      <c r="E795" s="303"/>
      <c r="F795" s="303"/>
      <c r="G795" s="303"/>
      <c r="H795" s="303"/>
      <c r="I795" s="303"/>
      <c r="J795" s="303"/>
      <c r="K795" s="303"/>
      <c r="L795" s="303"/>
      <c r="M795" s="303"/>
      <c r="N795" s="303"/>
    </row>
    <row r="796" spans="3:14" x14ac:dyDescent="0.2">
      <c r="C796" s="303"/>
      <c r="D796" s="303"/>
      <c r="E796" s="303"/>
      <c r="F796" s="303"/>
      <c r="G796" s="303"/>
      <c r="H796" s="303"/>
      <c r="I796" s="303"/>
      <c r="J796" s="303"/>
      <c r="K796" s="303"/>
      <c r="L796" s="303"/>
      <c r="M796" s="303"/>
      <c r="N796" s="303"/>
    </row>
    <row r="797" spans="3:14" x14ac:dyDescent="0.2">
      <c r="C797" s="303"/>
      <c r="D797" s="303"/>
      <c r="E797" s="303"/>
      <c r="F797" s="303"/>
      <c r="G797" s="303"/>
      <c r="H797" s="303"/>
      <c r="I797" s="303"/>
      <c r="J797" s="303"/>
      <c r="K797" s="303"/>
      <c r="L797" s="303"/>
      <c r="M797" s="303"/>
      <c r="N797" s="303"/>
    </row>
    <row r="798" spans="3:14" x14ac:dyDescent="0.2">
      <c r="C798" s="303"/>
      <c r="D798" s="303"/>
      <c r="E798" s="303"/>
      <c r="F798" s="303"/>
      <c r="G798" s="303"/>
      <c r="H798" s="303"/>
      <c r="I798" s="303"/>
      <c r="J798" s="303"/>
      <c r="K798" s="303"/>
      <c r="L798" s="303"/>
      <c r="M798" s="303"/>
      <c r="N798" s="303"/>
    </row>
    <row r="799" spans="3:14" x14ac:dyDescent="0.2">
      <c r="C799" s="303"/>
      <c r="D799" s="303"/>
      <c r="E799" s="303"/>
      <c r="F799" s="303"/>
      <c r="G799" s="303"/>
      <c r="H799" s="303"/>
      <c r="I799" s="303"/>
      <c r="J799" s="303"/>
      <c r="K799" s="303"/>
      <c r="L799" s="303"/>
      <c r="M799" s="303"/>
      <c r="N799" s="303"/>
    </row>
    <row r="800" spans="3:14" x14ac:dyDescent="0.2">
      <c r="C800" s="303"/>
      <c r="D800" s="303"/>
      <c r="E800" s="303"/>
      <c r="F800" s="303"/>
      <c r="G800" s="303"/>
      <c r="H800" s="303"/>
      <c r="I800" s="303"/>
      <c r="J800" s="303"/>
      <c r="K800" s="303"/>
      <c r="L800" s="303"/>
      <c r="M800" s="303"/>
      <c r="N800" s="303"/>
    </row>
    <row r="801" spans="3:14" x14ac:dyDescent="0.2">
      <c r="C801" s="303"/>
      <c r="D801" s="303"/>
      <c r="E801" s="303"/>
      <c r="F801" s="303"/>
      <c r="G801" s="303"/>
      <c r="H801" s="303"/>
      <c r="I801" s="303"/>
      <c r="J801" s="303"/>
      <c r="K801" s="303"/>
      <c r="L801" s="303"/>
      <c r="M801" s="303"/>
      <c r="N801" s="303"/>
    </row>
    <row r="802" spans="3:14" x14ac:dyDescent="0.2">
      <c r="C802" s="303"/>
      <c r="D802" s="303"/>
      <c r="E802" s="303"/>
      <c r="F802" s="303"/>
      <c r="G802" s="303"/>
      <c r="H802" s="303"/>
      <c r="I802" s="303"/>
      <c r="J802" s="303"/>
      <c r="K802" s="303"/>
      <c r="L802" s="303"/>
      <c r="M802" s="303"/>
      <c r="N802" s="303"/>
    </row>
    <row r="803" spans="3:14" x14ac:dyDescent="0.2">
      <c r="C803" s="303"/>
      <c r="D803" s="303"/>
      <c r="E803" s="303"/>
      <c r="F803" s="303"/>
      <c r="G803" s="303"/>
      <c r="H803" s="303"/>
      <c r="I803" s="303"/>
      <c r="J803" s="303"/>
      <c r="K803" s="303"/>
      <c r="L803" s="303"/>
      <c r="M803" s="303"/>
      <c r="N803" s="303"/>
    </row>
    <row r="804" spans="3:14" x14ac:dyDescent="0.2">
      <c r="C804" s="303"/>
      <c r="D804" s="303"/>
      <c r="E804" s="303"/>
      <c r="F804" s="303"/>
      <c r="G804" s="303"/>
      <c r="H804" s="303"/>
      <c r="I804" s="303"/>
      <c r="J804" s="303"/>
      <c r="K804" s="303"/>
      <c r="L804" s="303"/>
      <c r="M804" s="303"/>
      <c r="N804" s="303"/>
    </row>
    <row r="805" spans="3:14" x14ac:dyDescent="0.2">
      <c r="C805" s="303"/>
      <c r="D805" s="303"/>
      <c r="E805" s="303"/>
      <c r="F805" s="303"/>
      <c r="G805" s="303"/>
      <c r="H805" s="303"/>
      <c r="I805" s="303"/>
      <c r="J805" s="303"/>
      <c r="K805" s="303"/>
      <c r="L805" s="303"/>
      <c r="M805" s="303"/>
      <c r="N805" s="303"/>
    </row>
    <row r="806" spans="3:14" x14ac:dyDescent="0.2">
      <c r="C806" s="303"/>
      <c r="D806" s="303"/>
      <c r="E806" s="303"/>
      <c r="F806" s="303"/>
      <c r="G806" s="303"/>
      <c r="H806" s="303"/>
      <c r="I806" s="303"/>
      <c r="J806" s="303"/>
      <c r="K806" s="303"/>
      <c r="L806" s="303"/>
      <c r="M806" s="303"/>
      <c r="N806" s="303"/>
    </row>
    <row r="807" spans="3:14" x14ac:dyDescent="0.2">
      <c r="C807" s="303"/>
      <c r="D807" s="303"/>
      <c r="E807" s="303"/>
      <c r="F807" s="303"/>
      <c r="G807" s="303"/>
      <c r="H807" s="303"/>
      <c r="I807" s="303"/>
      <c r="J807" s="303"/>
      <c r="K807" s="303"/>
      <c r="L807" s="303"/>
      <c r="M807" s="303"/>
      <c r="N807" s="303"/>
    </row>
    <row r="808" spans="3:14" x14ac:dyDescent="0.2">
      <c r="C808" s="303"/>
      <c r="D808" s="303"/>
      <c r="E808" s="303"/>
      <c r="F808" s="303"/>
      <c r="G808" s="303"/>
      <c r="H808" s="303"/>
      <c r="I808" s="303"/>
      <c r="J808" s="303"/>
      <c r="K808" s="303"/>
      <c r="L808" s="303"/>
      <c r="M808" s="303"/>
      <c r="N808" s="303"/>
    </row>
    <row r="809" spans="3:14" x14ac:dyDescent="0.2">
      <c r="C809" s="303"/>
      <c r="D809" s="303"/>
      <c r="E809" s="303"/>
      <c r="F809" s="303"/>
      <c r="G809" s="303"/>
      <c r="H809" s="303"/>
      <c r="I809" s="303"/>
      <c r="J809" s="303"/>
      <c r="K809" s="303"/>
      <c r="L809" s="303"/>
      <c r="M809" s="303"/>
      <c r="N809" s="303"/>
    </row>
    <row r="810" spans="3:14" x14ac:dyDescent="0.2">
      <c r="C810" s="303"/>
      <c r="D810" s="303"/>
      <c r="E810" s="303"/>
      <c r="F810" s="303"/>
      <c r="G810" s="303"/>
      <c r="H810" s="303"/>
      <c r="I810" s="303"/>
      <c r="J810" s="303"/>
      <c r="K810" s="303"/>
      <c r="L810" s="303"/>
      <c r="M810" s="303"/>
      <c r="N810" s="303"/>
    </row>
    <row r="811" spans="3:14" x14ac:dyDescent="0.2">
      <c r="C811" s="303"/>
      <c r="D811" s="303"/>
      <c r="E811" s="303"/>
      <c r="F811" s="303"/>
      <c r="G811" s="303"/>
      <c r="H811" s="303"/>
      <c r="I811" s="303"/>
      <c r="J811" s="303"/>
      <c r="K811" s="303"/>
      <c r="L811" s="303"/>
      <c r="M811" s="303"/>
      <c r="N811" s="303"/>
    </row>
    <row r="812" spans="3:14" x14ac:dyDescent="0.2">
      <c r="C812" s="303"/>
      <c r="D812" s="303"/>
      <c r="E812" s="303"/>
      <c r="F812" s="303"/>
      <c r="G812" s="303"/>
      <c r="H812" s="303"/>
      <c r="I812" s="303"/>
      <c r="J812" s="303"/>
      <c r="K812" s="303"/>
      <c r="L812" s="303"/>
      <c r="M812" s="303"/>
      <c r="N812" s="303"/>
    </row>
    <row r="813" spans="3:14" x14ac:dyDescent="0.2">
      <c r="C813" s="303"/>
      <c r="D813" s="303"/>
      <c r="E813" s="303"/>
      <c r="F813" s="303"/>
      <c r="G813" s="303"/>
      <c r="H813" s="303"/>
      <c r="I813" s="303"/>
      <c r="J813" s="303"/>
      <c r="K813" s="303"/>
      <c r="L813" s="303"/>
      <c r="M813" s="303"/>
      <c r="N813" s="303"/>
    </row>
    <row r="814" spans="3:14" x14ac:dyDescent="0.2">
      <c r="C814" s="303"/>
      <c r="D814" s="303"/>
      <c r="E814" s="303"/>
      <c r="F814" s="303"/>
      <c r="G814" s="303"/>
      <c r="H814" s="303"/>
      <c r="I814" s="303"/>
      <c r="J814" s="303"/>
      <c r="K814" s="303"/>
      <c r="L814" s="303"/>
      <c r="M814" s="303"/>
      <c r="N814" s="303"/>
    </row>
    <row r="815" spans="3:14" x14ac:dyDescent="0.2">
      <c r="C815" s="303"/>
      <c r="D815" s="303"/>
      <c r="E815" s="303"/>
      <c r="F815" s="303"/>
      <c r="G815" s="303"/>
      <c r="H815" s="303"/>
      <c r="I815" s="303"/>
      <c r="J815" s="303"/>
      <c r="K815" s="303"/>
      <c r="L815" s="303"/>
      <c r="M815" s="303"/>
      <c r="N815" s="303"/>
    </row>
    <row r="816" spans="3:14" x14ac:dyDescent="0.2">
      <c r="C816" s="303"/>
      <c r="D816" s="303"/>
      <c r="E816" s="303"/>
      <c r="F816" s="303"/>
      <c r="G816" s="303"/>
      <c r="H816" s="303"/>
      <c r="I816" s="303"/>
      <c r="J816" s="303"/>
      <c r="K816" s="303"/>
      <c r="L816" s="303"/>
      <c r="M816" s="303"/>
      <c r="N816" s="303"/>
    </row>
    <row r="817" spans="3:14" x14ac:dyDescent="0.2">
      <c r="C817" s="303"/>
      <c r="D817" s="303"/>
      <c r="E817" s="303"/>
      <c r="F817" s="303"/>
      <c r="G817" s="303"/>
      <c r="H817" s="303"/>
      <c r="I817" s="303"/>
      <c r="J817" s="303"/>
      <c r="K817" s="303"/>
      <c r="L817" s="303"/>
      <c r="M817" s="303"/>
      <c r="N817" s="303"/>
    </row>
    <row r="818" spans="3:14" x14ac:dyDescent="0.2">
      <c r="C818" s="303"/>
      <c r="D818" s="303"/>
      <c r="E818" s="303"/>
      <c r="F818" s="303"/>
      <c r="G818" s="303"/>
      <c r="H818" s="303"/>
      <c r="I818" s="303"/>
      <c r="J818" s="303"/>
      <c r="K818" s="303"/>
      <c r="L818" s="303"/>
      <c r="M818" s="303"/>
      <c r="N818" s="303"/>
    </row>
    <row r="819" spans="3:14" x14ac:dyDescent="0.2">
      <c r="C819" s="303"/>
      <c r="D819" s="303"/>
      <c r="E819" s="303"/>
      <c r="F819" s="303"/>
      <c r="G819" s="303"/>
      <c r="H819" s="303"/>
      <c r="I819" s="303"/>
      <c r="J819" s="303"/>
      <c r="K819" s="303"/>
      <c r="L819" s="303"/>
      <c r="M819" s="303"/>
      <c r="N819" s="303"/>
    </row>
    <row r="820" spans="3:14" x14ac:dyDescent="0.2">
      <c r="C820" s="303"/>
      <c r="D820" s="303"/>
      <c r="E820" s="303"/>
      <c r="F820" s="303"/>
      <c r="G820" s="303"/>
      <c r="H820" s="303"/>
      <c r="I820" s="303"/>
      <c r="J820" s="303"/>
      <c r="K820" s="303"/>
      <c r="L820" s="303"/>
      <c r="M820" s="303"/>
      <c r="N820" s="303"/>
    </row>
    <row r="821" spans="3:14" x14ac:dyDescent="0.2">
      <c r="C821" s="303"/>
      <c r="D821" s="303"/>
      <c r="E821" s="303"/>
      <c r="F821" s="303"/>
      <c r="G821" s="303"/>
      <c r="H821" s="303"/>
      <c r="I821" s="303"/>
      <c r="J821" s="303"/>
      <c r="K821" s="303"/>
      <c r="L821" s="303"/>
      <c r="M821" s="303"/>
      <c r="N821" s="303"/>
    </row>
    <row r="822" spans="3:14" x14ac:dyDescent="0.2">
      <c r="C822" s="303"/>
      <c r="D822" s="303"/>
      <c r="E822" s="303"/>
      <c r="F822" s="303"/>
      <c r="G822" s="303"/>
      <c r="H822" s="303"/>
      <c r="I822" s="303"/>
      <c r="J822" s="303"/>
      <c r="K822" s="303"/>
      <c r="L822" s="303"/>
      <c r="M822" s="303"/>
      <c r="N822" s="303"/>
    </row>
    <row r="823" spans="3:14" x14ac:dyDescent="0.2">
      <c r="C823" s="303"/>
      <c r="D823" s="303"/>
      <c r="E823" s="303"/>
      <c r="F823" s="303"/>
      <c r="G823" s="303"/>
      <c r="H823" s="303"/>
      <c r="I823" s="303"/>
      <c r="J823" s="303"/>
      <c r="K823" s="303"/>
      <c r="L823" s="303"/>
      <c r="M823" s="303"/>
      <c r="N823" s="303"/>
    </row>
    <row r="824" spans="3:14" x14ac:dyDescent="0.2">
      <c r="C824" s="303"/>
      <c r="D824" s="303"/>
      <c r="E824" s="303"/>
      <c r="F824" s="303"/>
      <c r="G824" s="303"/>
      <c r="H824" s="303"/>
      <c r="I824" s="303"/>
      <c r="J824" s="303"/>
      <c r="K824" s="303"/>
      <c r="L824" s="303"/>
      <c r="M824" s="303"/>
      <c r="N824" s="303"/>
    </row>
    <row r="825" spans="3:14" x14ac:dyDescent="0.2">
      <c r="C825" s="303"/>
      <c r="D825" s="303"/>
      <c r="E825" s="303"/>
      <c r="F825" s="303"/>
      <c r="G825" s="303"/>
      <c r="H825" s="303"/>
      <c r="I825" s="303"/>
      <c r="J825" s="303"/>
      <c r="K825" s="303"/>
      <c r="L825" s="303"/>
      <c r="M825" s="303"/>
      <c r="N825" s="303"/>
    </row>
    <row r="826" spans="3:14" x14ac:dyDescent="0.2">
      <c r="C826" s="303"/>
      <c r="D826" s="303"/>
      <c r="E826" s="303"/>
      <c r="F826" s="303"/>
      <c r="G826" s="303"/>
      <c r="H826" s="303"/>
      <c r="I826" s="303"/>
      <c r="J826" s="303"/>
      <c r="K826" s="303"/>
      <c r="L826" s="303"/>
      <c r="M826" s="303"/>
      <c r="N826" s="303"/>
    </row>
    <row r="827" spans="3:14" x14ac:dyDescent="0.2">
      <c r="C827" s="303"/>
      <c r="D827" s="303"/>
      <c r="E827" s="303"/>
      <c r="F827" s="303"/>
      <c r="G827" s="303"/>
      <c r="H827" s="303"/>
      <c r="I827" s="303"/>
      <c r="J827" s="303"/>
      <c r="K827" s="303"/>
      <c r="L827" s="303"/>
      <c r="M827" s="303"/>
      <c r="N827" s="303"/>
    </row>
    <row r="828" spans="3:14" x14ac:dyDescent="0.2">
      <c r="C828" s="303"/>
      <c r="D828" s="303"/>
      <c r="E828" s="303"/>
      <c r="F828" s="303"/>
      <c r="G828" s="303"/>
      <c r="H828" s="303"/>
      <c r="I828" s="303"/>
      <c r="J828" s="303"/>
      <c r="K828" s="303"/>
      <c r="L828" s="303"/>
      <c r="M828" s="303"/>
      <c r="N828" s="303"/>
    </row>
    <row r="829" spans="3:14" x14ac:dyDescent="0.2">
      <c r="C829" s="303"/>
      <c r="D829" s="303"/>
      <c r="E829" s="303"/>
      <c r="F829" s="303"/>
      <c r="G829" s="303"/>
      <c r="H829" s="303"/>
      <c r="I829" s="303"/>
      <c r="J829" s="303"/>
      <c r="K829" s="303"/>
      <c r="L829" s="303"/>
      <c r="M829" s="303"/>
      <c r="N829" s="303"/>
    </row>
    <row r="830" spans="3:14" x14ac:dyDescent="0.2">
      <c r="C830" s="303"/>
      <c r="D830" s="303"/>
      <c r="E830" s="303"/>
      <c r="F830" s="303"/>
      <c r="G830" s="303"/>
      <c r="H830" s="303"/>
      <c r="I830" s="303"/>
      <c r="J830" s="303"/>
      <c r="K830" s="303"/>
      <c r="L830" s="303"/>
      <c r="M830" s="303"/>
      <c r="N830" s="303"/>
    </row>
    <row r="831" spans="3:14" x14ac:dyDescent="0.2">
      <c r="C831" s="303"/>
      <c r="D831" s="303"/>
      <c r="E831" s="303"/>
      <c r="F831" s="303"/>
      <c r="G831" s="303"/>
      <c r="H831" s="303"/>
      <c r="I831" s="303"/>
      <c r="J831" s="303"/>
      <c r="K831" s="303"/>
      <c r="L831" s="303"/>
      <c r="M831" s="303"/>
      <c r="N831" s="303"/>
    </row>
    <row r="832" spans="3:14" x14ac:dyDescent="0.2">
      <c r="C832" s="303"/>
      <c r="D832" s="303"/>
      <c r="E832" s="303"/>
      <c r="F832" s="303"/>
      <c r="G832" s="303"/>
      <c r="H832" s="303"/>
      <c r="I832" s="303"/>
      <c r="J832" s="303"/>
      <c r="K832" s="303"/>
      <c r="L832" s="303"/>
      <c r="M832" s="303"/>
      <c r="N832" s="303"/>
    </row>
    <row r="833" spans="3:14" x14ac:dyDescent="0.2">
      <c r="C833" s="303"/>
      <c r="D833" s="303"/>
      <c r="E833" s="303"/>
      <c r="F833" s="303"/>
      <c r="G833" s="303"/>
      <c r="H833" s="303"/>
      <c r="I833" s="303"/>
      <c r="J833" s="303"/>
      <c r="K833" s="303"/>
      <c r="L833" s="303"/>
      <c r="M833" s="303"/>
      <c r="N833" s="303"/>
    </row>
    <row r="834" spans="3:14" x14ac:dyDescent="0.2">
      <c r="C834" s="303"/>
      <c r="D834" s="303"/>
      <c r="E834" s="303"/>
      <c r="F834" s="303"/>
      <c r="G834" s="303"/>
      <c r="H834" s="303"/>
      <c r="I834" s="303"/>
      <c r="J834" s="303"/>
      <c r="K834" s="303"/>
      <c r="L834" s="303"/>
      <c r="M834" s="303"/>
      <c r="N834" s="303"/>
    </row>
    <row r="835" spans="3:14" x14ac:dyDescent="0.2">
      <c r="C835" s="303"/>
      <c r="D835" s="303"/>
      <c r="E835" s="303"/>
      <c r="F835" s="303"/>
      <c r="G835" s="303"/>
      <c r="H835" s="303"/>
      <c r="I835" s="303"/>
      <c r="J835" s="303"/>
      <c r="K835" s="303"/>
      <c r="L835" s="303"/>
      <c r="M835" s="303"/>
      <c r="N835" s="303"/>
    </row>
    <row r="836" spans="3:14" x14ac:dyDescent="0.2">
      <c r="C836" s="303"/>
      <c r="D836" s="303"/>
      <c r="E836" s="303"/>
      <c r="F836" s="303"/>
      <c r="G836" s="303"/>
      <c r="H836" s="303"/>
      <c r="I836" s="303"/>
      <c r="J836" s="303"/>
      <c r="K836" s="303"/>
      <c r="L836" s="303"/>
      <c r="M836" s="303"/>
      <c r="N836" s="303"/>
    </row>
    <row r="837" spans="3:14" x14ac:dyDescent="0.2">
      <c r="C837" s="303"/>
      <c r="D837" s="303"/>
      <c r="E837" s="303"/>
      <c r="F837" s="303"/>
      <c r="G837" s="303"/>
      <c r="H837" s="303"/>
      <c r="I837" s="303"/>
      <c r="J837" s="303"/>
      <c r="K837" s="303"/>
      <c r="L837" s="303"/>
      <c r="M837" s="303"/>
      <c r="N837" s="303"/>
    </row>
    <row r="838" spans="3:14" x14ac:dyDescent="0.2">
      <c r="C838" s="303"/>
      <c r="D838" s="303"/>
      <c r="E838" s="303"/>
      <c r="F838" s="303"/>
      <c r="G838" s="303"/>
      <c r="H838" s="303"/>
      <c r="I838" s="303"/>
      <c r="J838" s="303"/>
      <c r="K838" s="303"/>
      <c r="L838" s="303"/>
      <c r="M838" s="303"/>
      <c r="N838" s="303"/>
    </row>
    <row r="839" spans="3:14" x14ac:dyDescent="0.2">
      <c r="C839" s="303"/>
      <c r="D839" s="303"/>
      <c r="E839" s="303"/>
      <c r="F839" s="303"/>
      <c r="G839" s="303"/>
      <c r="H839" s="303"/>
      <c r="I839" s="303"/>
      <c r="J839" s="303"/>
      <c r="K839" s="303"/>
      <c r="L839" s="303"/>
      <c r="M839" s="303"/>
      <c r="N839" s="303"/>
    </row>
    <row r="840" spans="3:14" x14ac:dyDescent="0.2">
      <c r="C840" s="303"/>
      <c r="D840" s="303"/>
      <c r="E840" s="303"/>
      <c r="F840" s="303"/>
      <c r="G840" s="303"/>
      <c r="H840" s="303"/>
      <c r="I840" s="303"/>
      <c r="J840" s="303"/>
      <c r="K840" s="303"/>
      <c r="L840" s="303"/>
      <c r="M840" s="303"/>
      <c r="N840" s="303"/>
    </row>
    <row r="841" spans="3:14" x14ac:dyDescent="0.2">
      <c r="C841" s="303"/>
      <c r="D841" s="303"/>
      <c r="E841" s="303"/>
      <c r="F841" s="303"/>
      <c r="G841" s="303"/>
      <c r="H841" s="303"/>
      <c r="I841" s="303"/>
      <c r="J841" s="303"/>
      <c r="K841" s="303"/>
      <c r="L841" s="303"/>
      <c r="M841" s="303"/>
      <c r="N841" s="303"/>
    </row>
    <row r="842" spans="3:14" x14ac:dyDescent="0.2">
      <c r="C842" s="303"/>
      <c r="D842" s="303"/>
      <c r="E842" s="303"/>
      <c r="F842" s="303"/>
      <c r="G842" s="303"/>
      <c r="H842" s="303"/>
      <c r="I842" s="303"/>
      <c r="J842" s="303"/>
      <c r="K842" s="303"/>
      <c r="L842" s="303"/>
      <c r="M842" s="303"/>
      <c r="N842" s="303"/>
    </row>
    <row r="843" spans="3:14" x14ac:dyDescent="0.2">
      <c r="C843" s="303"/>
      <c r="D843" s="303"/>
      <c r="E843" s="303"/>
      <c r="F843" s="303"/>
      <c r="G843" s="303"/>
      <c r="H843" s="303"/>
      <c r="I843" s="303"/>
      <c r="J843" s="303"/>
      <c r="K843" s="303"/>
      <c r="L843" s="303"/>
      <c r="M843" s="303"/>
      <c r="N843" s="303"/>
    </row>
    <row r="844" spans="3:14" x14ac:dyDescent="0.2">
      <c r="C844" s="303"/>
      <c r="D844" s="303"/>
      <c r="E844" s="303"/>
      <c r="F844" s="303"/>
      <c r="G844" s="303"/>
      <c r="H844" s="303"/>
      <c r="I844" s="303"/>
      <c r="J844" s="303"/>
      <c r="K844" s="303"/>
      <c r="L844" s="303"/>
      <c r="M844" s="303"/>
      <c r="N844" s="303"/>
    </row>
    <row r="845" spans="3:14" x14ac:dyDescent="0.2">
      <c r="C845" s="303"/>
      <c r="D845" s="303"/>
      <c r="E845" s="303"/>
      <c r="F845" s="303"/>
      <c r="G845" s="303"/>
      <c r="H845" s="303"/>
      <c r="I845" s="303"/>
      <c r="J845" s="303"/>
      <c r="K845" s="303"/>
      <c r="L845" s="303"/>
      <c r="M845" s="303"/>
      <c r="N845" s="303"/>
    </row>
    <row r="846" spans="3:14" x14ac:dyDescent="0.2">
      <c r="C846" s="303"/>
      <c r="D846" s="303"/>
      <c r="E846" s="303"/>
      <c r="F846" s="303"/>
      <c r="G846" s="303"/>
      <c r="H846" s="303"/>
      <c r="I846" s="303"/>
      <c r="J846" s="303"/>
      <c r="K846" s="303"/>
      <c r="L846" s="303"/>
      <c r="M846" s="303"/>
      <c r="N846" s="303"/>
    </row>
    <row r="847" spans="3:14" x14ac:dyDescent="0.2">
      <c r="C847" s="303"/>
      <c r="D847" s="303"/>
      <c r="E847" s="303"/>
      <c r="F847" s="303"/>
      <c r="G847" s="303"/>
      <c r="H847" s="303"/>
      <c r="I847" s="303"/>
      <c r="J847" s="303"/>
      <c r="K847" s="303"/>
      <c r="L847" s="303"/>
      <c r="M847" s="303"/>
      <c r="N847" s="303"/>
    </row>
    <row r="848" spans="3:14" x14ac:dyDescent="0.2">
      <c r="C848" s="303"/>
      <c r="D848" s="303"/>
      <c r="E848" s="303"/>
      <c r="F848" s="303"/>
      <c r="G848" s="303"/>
      <c r="H848" s="303"/>
      <c r="I848" s="303"/>
      <c r="J848" s="303"/>
      <c r="K848" s="303"/>
      <c r="L848" s="303"/>
      <c r="M848" s="303"/>
      <c r="N848" s="303"/>
    </row>
    <row r="849" spans="3:14" x14ac:dyDescent="0.2">
      <c r="C849" s="303"/>
      <c r="D849" s="303"/>
      <c r="E849" s="303"/>
      <c r="F849" s="303"/>
      <c r="G849" s="303"/>
      <c r="H849" s="303"/>
      <c r="I849" s="303"/>
      <c r="J849" s="303"/>
      <c r="K849" s="303"/>
      <c r="L849" s="303"/>
      <c r="M849" s="303"/>
      <c r="N849" s="303"/>
    </row>
    <row r="850" spans="3:14" x14ac:dyDescent="0.2">
      <c r="C850" s="303"/>
      <c r="D850" s="303"/>
      <c r="E850" s="303"/>
      <c r="F850" s="303"/>
      <c r="G850" s="303"/>
      <c r="H850" s="303"/>
      <c r="I850" s="303"/>
      <c r="J850" s="303"/>
      <c r="K850" s="303"/>
      <c r="L850" s="303"/>
      <c r="M850" s="303"/>
      <c r="N850" s="303"/>
    </row>
    <row r="851" spans="3:14" x14ac:dyDescent="0.2">
      <c r="C851" s="303"/>
      <c r="D851" s="303"/>
      <c r="E851" s="303"/>
      <c r="F851" s="303"/>
      <c r="G851" s="303"/>
      <c r="H851" s="303"/>
      <c r="I851" s="303"/>
      <c r="J851" s="303"/>
      <c r="K851" s="303"/>
      <c r="L851" s="303"/>
      <c r="M851" s="303"/>
      <c r="N851" s="303"/>
    </row>
    <row r="852" spans="3:14" x14ac:dyDescent="0.2">
      <c r="C852" s="303"/>
      <c r="D852" s="303"/>
      <c r="E852" s="303"/>
      <c r="F852" s="303"/>
      <c r="G852" s="303"/>
      <c r="H852" s="303"/>
      <c r="I852" s="303"/>
      <c r="J852" s="303"/>
      <c r="K852" s="303"/>
      <c r="L852" s="303"/>
      <c r="M852" s="303"/>
      <c r="N852" s="303"/>
    </row>
    <row r="853" spans="3:14" x14ac:dyDescent="0.2">
      <c r="C853" s="303"/>
      <c r="D853" s="303"/>
      <c r="E853" s="303"/>
      <c r="F853" s="303"/>
      <c r="G853" s="303"/>
      <c r="H853" s="303"/>
      <c r="I853" s="303"/>
      <c r="J853" s="303"/>
      <c r="K853" s="303"/>
      <c r="L853" s="303"/>
      <c r="M853" s="303"/>
      <c r="N853" s="303"/>
    </row>
    <row r="854" spans="3:14" x14ac:dyDescent="0.2">
      <c r="C854" s="303"/>
      <c r="D854" s="303"/>
      <c r="E854" s="303"/>
      <c r="F854" s="303"/>
      <c r="G854" s="303"/>
      <c r="H854" s="303"/>
      <c r="I854" s="303"/>
      <c r="J854" s="303"/>
      <c r="K854" s="303"/>
      <c r="L854" s="303"/>
      <c r="M854" s="303"/>
      <c r="N854" s="303"/>
    </row>
    <row r="855" spans="3:14" x14ac:dyDescent="0.2">
      <c r="C855" s="303"/>
      <c r="D855" s="303"/>
      <c r="E855" s="303"/>
      <c r="F855" s="303"/>
      <c r="G855" s="303"/>
      <c r="H855" s="303"/>
      <c r="I855" s="303"/>
      <c r="J855" s="303"/>
      <c r="K855" s="303"/>
      <c r="L855" s="303"/>
      <c r="M855" s="303"/>
      <c r="N855" s="303"/>
    </row>
    <row r="856" spans="3:14" x14ac:dyDescent="0.2">
      <c r="C856" s="303"/>
      <c r="D856" s="303"/>
      <c r="E856" s="303"/>
      <c r="F856" s="303"/>
      <c r="G856" s="303"/>
      <c r="H856" s="303"/>
      <c r="I856" s="303"/>
      <c r="J856" s="303"/>
      <c r="K856" s="303"/>
      <c r="L856" s="303"/>
      <c r="M856" s="303"/>
      <c r="N856" s="303"/>
    </row>
    <row r="857" spans="3:14" x14ac:dyDescent="0.2">
      <c r="C857" s="303"/>
      <c r="D857" s="303"/>
      <c r="E857" s="303"/>
      <c r="F857" s="303"/>
      <c r="G857" s="303"/>
      <c r="H857" s="303"/>
      <c r="I857" s="303"/>
      <c r="J857" s="303"/>
      <c r="K857" s="303"/>
      <c r="L857" s="303"/>
      <c r="M857" s="303"/>
      <c r="N857" s="303"/>
    </row>
    <row r="858" spans="3:14" x14ac:dyDescent="0.2">
      <c r="C858" s="303"/>
      <c r="D858" s="303"/>
      <c r="E858" s="303"/>
      <c r="F858" s="303"/>
      <c r="G858" s="303"/>
      <c r="H858" s="303"/>
      <c r="I858" s="303"/>
      <c r="J858" s="303"/>
      <c r="K858" s="303"/>
      <c r="L858" s="303"/>
      <c r="M858" s="303"/>
      <c r="N858" s="303"/>
    </row>
    <row r="859" spans="3:14" x14ac:dyDescent="0.2">
      <c r="C859" s="303"/>
      <c r="D859" s="303"/>
      <c r="E859" s="303"/>
      <c r="F859" s="303"/>
      <c r="G859" s="303"/>
      <c r="H859" s="303"/>
      <c r="I859" s="303"/>
      <c r="J859" s="303"/>
      <c r="K859" s="303"/>
      <c r="L859" s="303"/>
      <c r="M859" s="303"/>
      <c r="N859" s="303"/>
    </row>
    <row r="860" spans="3:14" x14ac:dyDescent="0.2">
      <c r="C860" s="303"/>
      <c r="D860" s="303"/>
      <c r="E860" s="303"/>
      <c r="F860" s="303"/>
      <c r="G860" s="303"/>
      <c r="H860" s="303"/>
      <c r="I860" s="303"/>
      <c r="J860" s="303"/>
      <c r="K860" s="303"/>
      <c r="L860" s="303"/>
      <c r="M860" s="303"/>
      <c r="N860" s="303"/>
    </row>
    <row r="861" spans="3:14" x14ac:dyDescent="0.2">
      <c r="C861" s="303"/>
      <c r="D861" s="303"/>
      <c r="E861" s="303"/>
      <c r="F861" s="303"/>
      <c r="G861" s="303"/>
      <c r="H861" s="303"/>
      <c r="I861" s="303"/>
      <c r="J861" s="303"/>
      <c r="K861" s="303"/>
      <c r="L861" s="303"/>
      <c r="M861" s="303"/>
      <c r="N861" s="303"/>
    </row>
    <row r="862" spans="3:14" x14ac:dyDescent="0.2">
      <c r="C862" s="303"/>
      <c r="D862" s="303"/>
      <c r="E862" s="303"/>
      <c r="F862" s="303"/>
      <c r="G862" s="303"/>
      <c r="H862" s="303"/>
      <c r="I862" s="303"/>
      <c r="J862" s="303"/>
      <c r="K862" s="303"/>
      <c r="L862" s="303"/>
      <c r="M862" s="303"/>
      <c r="N862" s="303"/>
    </row>
    <row r="863" spans="3:14" x14ac:dyDescent="0.2">
      <c r="C863" s="303"/>
      <c r="D863" s="303"/>
      <c r="E863" s="303"/>
      <c r="F863" s="303"/>
      <c r="G863" s="303"/>
      <c r="H863" s="303"/>
      <c r="I863" s="303"/>
      <c r="J863" s="303"/>
      <c r="K863" s="303"/>
      <c r="L863" s="303"/>
      <c r="M863" s="303"/>
      <c r="N863" s="303"/>
    </row>
    <row r="864" spans="3:14" x14ac:dyDescent="0.2">
      <c r="C864" s="303"/>
      <c r="D864" s="303"/>
      <c r="E864" s="303"/>
      <c r="F864" s="303"/>
      <c r="G864" s="303"/>
      <c r="H864" s="303"/>
      <c r="I864" s="303"/>
      <c r="J864" s="303"/>
      <c r="K864" s="303"/>
      <c r="L864" s="303"/>
      <c r="M864" s="303"/>
      <c r="N864" s="303"/>
    </row>
    <row r="865" spans="3:14" x14ac:dyDescent="0.2">
      <c r="C865" s="303"/>
      <c r="D865" s="303"/>
      <c r="E865" s="303"/>
      <c r="F865" s="303"/>
      <c r="G865" s="303"/>
      <c r="H865" s="303"/>
      <c r="I865" s="303"/>
      <c r="J865" s="303"/>
      <c r="K865" s="303"/>
      <c r="L865" s="303"/>
      <c r="M865" s="303"/>
      <c r="N865" s="303"/>
    </row>
    <row r="866" spans="3:14" x14ac:dyDescent="0.2">
      <c r="C866" s="303"/>
      <c r="D866" s="303"/>
      <c r="E866" s="303"/>
      <c r="F866" s="303"/>
      <c r="G866" s="303"/>
      <c r="H866" s="303"/>
      <c r="I866" s="303"/>
      <c r="J866" s="303"/>
      <c r="K866" s="303"/>
      <c r="L866" s="303"/>
      <c r="M866" s="303"/>
      <c r="N866" s="303"/>
    </row>
    <row r="867" spans="3:14" x14ac:dyDescent="0.2">
      <c r="C867" s="303"/>
      <c r="D867" s="303"/>
      <c r="E867" s="303"/>
      <c r="F867" s="303"/>
      <c r="G867" s="303"/>
      <c r="H867" s="303"/>
      <c r="I867" s="303"/>
      <c r="J867" s="303"/>
      <c r="K867" s="303"/>
      <c r="L867" s="303"/>
      <c r="M867" s="303"/>
      <c r="N867" s="303"/>
    </row>
    <row r="868" spans="3:14" x14ac:dyDescent="0.2">
      <c r="C868" s="303"/>
      <c r="D868" s="303"/>
      <c r="E868" s="303"/>
      <c r="F868" s="303"/>
      <c r="G868" s="303"/>
      <c r="H868" s="303"/>
      <c r="I868" s="303"/>
      <c r="J868" s="303"/>
      <c r="K868" s="303"/>
      <c r="L868" s="303"/>
      <c r="M868" s="303"/>
      <c r="N868" s="303"/>
    </row>
    <row r="869" spans="3:14" x14ac:dyDescent="0.2">
      <c r="C869" s="303"/>
      <c r="D869" s="303"/>
      <c r="E869" s="303"/>
      <c r="F869" s="303"/>
      <c r="G869" s="303"/>
      <c r="H869" s="303"/>
      <c r="I869" s="303"/>
      <c r="J869" s="303"/>
      <c r="K869" s="303"/>
      <c r="L869" s="303"/>
      <c r="M869" s="303"/>
      <c r="N869" s="303"/>
    </row>
    <row r="870" spans="3:14" x14ac:dyDescent="0.2">
      <c r="C870" s="303"/>
      <c r="D870" s="303"/>
      <c r="E870" s="303"/>
      <c r="F870" s="303"/>
      <c r="G870" s="303"/>
      <c r="H870" s="303"/>
      <c r="I870" s="303"/>
      <c r="J870" s="303"/>
      <c r="K870" s="303"/>
      <c r="L870" s="303"/>
      <c r="M870" s="303"/>
      <c r="N870" s="303"/>
    </row>
    <row r="871" spans="3:14" x14ac:dyDescent="0.2">
      <c r="C871" s="303"/>
      <c r="D871" s="303"/>
      <c r="E871" s="303"/>
      <c r="F871" s="303"/>
      <c r="G871" s="303"/>
      <c r="H871" s="303"/>
      <c r="I871" s="303"/>
      <c r="J871" s="303"/>
      <c r="K871" s="303"/>
      <c r="L871" s="303"/>
      <c r="M871" s="303"/>
      <c r="N871" s="303"/>
    </row>
    <row r="872" spans="3:14" x14ac:dyDescent="0.2">
      <c r="C872" s="303"/>
      <c r="D872" s="303"/>
      <c r="E872" s="303"/>
      <c r="F872" s="303"/>
      <c r="G872" s="303"/>
      <c r="H872" s="303"/>
      <c r="I872" s="303"/>
      <c r="J872" s="303"/>
      <c r="K872" s="303"/>
      <c r="L872" s="303"/>
      <c r="M872" s="303"/>
      <c r="N872" s="303"/>
    </row>
    <row r="873" spans="3:14" x14ac:dyDescent="0.2">
      <c r="C873" s="303"/>
      <c r="D873" s="303"/>
      <c r="E873" s="303"/>
      <c r="F873" s="303"/>
      <c r="G873" s="303"/>
      <c r="H873" s="303"/>
      <c r="I873" s="303"/>
      <c r="J873" s="303"/>
      <c r="K873" s="303"/>
      <c r="L873" s="303"/>
      <c r="M873" s="303"/>
      <c r="N873" s="303"/>
    </row>
    <row r="874" spans="3:14" x14ac:dyDescent="0.2">
      <c r="C874" s="303"/>
      <c r="D874" s="303"/>
      <c r="E874" s="303"/>
      <c r="F874" s="303"/>
      <c r="G874" s="303"/>
      <c r="H874" s="303"/>
      <c r="I874" s="303"/>
      <c r="J874" s="303"/>
      <c r="K874" s="303"/>
      <c r="L874" s="303"/>
      <c r="M874" s="303"/>
      <c r="N874" s="303"/>
    </row>
    <row r="875" spans="3:14" x14ac:dyDescent="0.2">
      <c r="C875" s="303"/>
      <c r="D875" s="303"/>
      <c r="E875" s="303"/>
      <c r="F875" s="303"/>
      <c r="G875" s="303"/>
      <c r="H875" s="303"/>
      <c r="I875" s="303"/>
      <c r="J875" s="303"/>
      <c r="K875" s="303"/>
      <c r="L875" s="303"/>
      <c r="M875" s="303"/>
      <c r="N875" s="303"/>
    </row>
    <row r="876" spans="3:14" x14ac:dyDescent="0.2">
      <c r="C876" s="303"/>
      <c r="D876" s="303"/>
      <c r="E876" s="303"/>
      <c r="F876" s="303"/>
      <c r="G876" s="303"/>
      <c r="H876" s="303"/>
      <c r="I876" s="303"/>
      <c r="J876" s="303"/>
      <c r="K876" s="303"/>
      <c r="L876" s="303"/>
      <c r="M876" s="303"/>
      <c r="N876" s="303"/>
    </row>
    <row r="877" spans="3:14" x14ac:dyDescent="0.2">
      <c r="C877" s="303"/>
      <c r="D877" s="303"/>
      <c r="E877" s="303"/>
      <c r="F877" s="303"/>
      <c r="G877" s="303"/>
      <c r="H877" s="303"/>
      <c r="I877" s="303"/>
      <c r="J877" s="303"/>
      <c r="K877" s="303"/>
      <c r="L877" s="303"/>
      <c r="M877" s="303"/>
      <c r="N877" s="303"/>
    </row>
    <row r="878" spans="3:14" x14ac:dyDescent="0.2">
      <c r="C878" s="303"/>
      <c r="D878" s="303"/>
      <c r="E878" s="303"/>
      <c r="F878" s="303"/>
      <c r="G878" s="303"/>
      <c r="H878" s="303"/>
      <c r="I878" s="303"/>
      <c r="J878" s="303"/>
      <c r="K878" s="303"/>
      <c r="L878" s="303"/>
      <c r="M878" s="303"/>
      <c r="N878" s="303"/>
    </row>
    <row r="879" spans="3:14" x14ac:dyDescent="0.2">
      <c r="C879" s="303"/>
      <c r="D879" s="303"/>
      <c r="E879" s="303"/>
      <c r="F879" s="303"/>
      <c r="G879" s="303"/>
      <c r="H879" s="303"/>
      <c r="I879" s="303"/>
      <c r="J879" s="303"/>
      <c r="K879" s="303"/>
      <c r="L879" s="303"/>
      <c r="M879" s="303"/>
      <c r="N879" s="303"/>
    </row>
    <row r="880" spans="3:14" x14ac:dyDescent="0.2">
      <c r="C880" s="303"/>
      <c r="D880" s="303"/>
      <c r="E880" s="303"/>
      <c r="F880" s="303"/>
      <c r="G880" s="303"/>
      <c r="H880" s="303"/>
      <c r="I880" s="303"/>
      <c r="J880" s="303"/>
      <c r="K880" s="303"/>
      <c r="L880" s="303"/>
      <c r="M880" s="303"/>
      <c r="N880" s="303"/>
    </row>
    <row r="881" spans="3:14" x14ac:dyDescent="0.2">
      <c r="C881" s="303"/>
      <c r="D881" s="303"/>
      <c r="E881" s="303"/>
      <c r="F881" s="303"/>
      <c r="G881" s="303"/>
      <c r="H881" s="303"/>
      <c r="I881" s="303"/>
      <c r="J881" s="303"/>
      <c r="K881" s="303"/>
      <c r="L881" s="303"/>
      <c r="M881" s="303"/>
      <c r="N881" s="303"/>
    </row>
    <row r="882" spans="3:14" x14ac:dyDescent="0.2">
      <c r="C882" s="303"/>
      <c r="D882" s="303"/>
      <c r="E882" s="303"/>
      <c r="F882" s="303"/>
      <c r="G882" s="303"/>
      <c r="H882" s="303"/>
      <c r="I882" s="303"/>
      <c r="J882" s="303"/>
      <c r="K882" s="303"/>
      <c r="L882" s="303"/>
      <c r="M882" s="303"/>
      <c r="N882" s="303"/>
    </row>
    <row r="883" spans="3:14" x14ac:dyDescent="0.2">
      <c r="C883" s="303"/>
      <c r="D883" s="303"/>
      <c r="E883" s="303"/>
      <c r="F883" s="303"/>
      <c r="G883" s="303"/>
      <c r="H883" s="303"/>
      <c r="I883" s="303"/>
      <c r="J883" s="303"/>
      <c r="K883" s="303"/>
      <c r="L883" s="303"/>
      <c r="M883" s="303"/>
      <c r="N883" s="303"/>
    </row>
    <row r="884" spans="3:14" x14ac:dyDescent="0.2">
      <c r="C884" s="303"/>
      <c r="D884" s="303"/>
      <c r="E884" s="303"/>
      <c r="F884" s="303"/>
      <c r="G884" s="303"/>
      <c r="H884" s="303"/>
      <c r="I884" s="303"/>
      <c r="J884" s="303"/>
      <c r="K884" s="303"/>
      <c r="L884" s="303"/>
      <c r="M884" s="303"/>
      <c r="N884" s="303"/>
    </row>
    <row r="885" spans="3:14" x14ac:dyDescent="0.2">
      <c r="C885" s="303"/>
      <c r="D885" s="303"/>
      <c r="E885" s="303"/>
      <c r="F885" s="303"/>
      <c r="G885" s="303"/>
      <c r="H885" s="303"/>
      <c r="I885" s="303"/>
      <c r="J885" s="303"/>
      <c r="K885" s="303"/>
      <c r="L885" s="303"/>
      <c r="M885" s="303"/>
      <c r="N885" s="303"/>
    </row>
    <row r="886" spans="3:14" x14ac:dyDescent="0.2">
      <c r="C886" s="303"/>
      <c r="D886" s="303"/>
      <c r="E886" s="303"/>
      <c r="F886" s="303"/>
      <c r="G886" s="303"/>
      <c r="H886" s="303"/>
      <c r="I886" s="303"/>
      <c r="J886" s="303"/>
      <c r="K886" s="303"/>
      <c r="L886" s="303"/>
      <c r="M886" s="303"/>
      <c r="N886" s="303"/>
    </row>
    <row r="887" spans="3:14" x14ac:dyDescent="0.2">
      <c r="C887" s="303"/>
      <c r="D887" s="303"/>
      <c r="E887" s="303"/>
      <c r="F887" s="303"/>
      <c r="G887" s="303"/>
      <c r="H887" s="303"/>
      <c r="I887" s="303"/>
      <c r="J887" s="303"/>
      <c r="K887" s="303"/>
      <c r="L887" s="303"/>
      <c r="M887" s="303"/>
      <c r="N887" s="303"/>
    </row>
    <row r="888" spans="3:14" x14ac:dyDescent="0.2">
      <c r="C888" s="303"/>
      <c r="D888" s="303"/>
      <c r="E888" s="303"/>
      <c r="F888" s="303"/>
      <c r="G888" s="303"/>
      <c r="H888" s="303"/>
      <c r="I888" s="303"/>
      <c r="J888" s="303"/>
      <c r="K888" s="303"/>
      <c r="L888" s="303"/>
      <c r="M888" s="303"/>
      <c r="N888" s="303"/>
    </row>
    <row r="889" spans="3:14" x14ac:dyDescent="0.2">
      <c r="C889" s="303"/>
      <c r="D889" s="303"/>
      <c r="E889" s="303"/>
      <c r="F889" s="303"/>
      <c r="G889" s="303"/>
      <c r="H889" s="303"/>
      <c r="I889" s="303"/>
      <c r="J889" s="303"/>
      <c r="K889" s="303"/>
      <c r="L889" s="303"/>
      <c r="M889" s="303"/>
      <c r="N889" s="303"/>
    </row>
    <row r="890" spans="3:14" x14ac:dyDescent="0.2">
      <c r="C890" s="303"/>
      <c r="D890" s="303"/>
      <c r="E890" s="303"/>
      <c r="F890" s="303"/>
      <c r="G890" s="303"/>
      <c r="H890" s="303"/>
      <c r="I890" s="303"/>
      <c r="J890" s="303"/>
      <c r="K890" s="303"/>
      <c r="L890" s="303"/>
      <c r="M890" s="303"/>
      <c r="N890" s="303"/>
    </row>
    <row r="891" spans="3:14" x14ac:dyDescent="0.2">
      <c r="C891" s="303"/>
      <c r="D891" s="303"/>
      <c r="E891" s="303"/>
      <c r="F891" s="303"/>
      <c r="G891" s="303"/>
      <c r="H891" s="303"/>
      <c r="I891" s="303"/>
      <c r="J891" s="303"/>
      <c r="K891" s="303"/>
      <c r="L891" s="303"/>
      <c r="M891" s="303"/>
      <c r="N891" s="303"/>
    </row>
    <row r="892" spans="3:14" x14ac:dyDescent="0.2">
      <c r="C892" s="303"/>
      <c r="D892" s="303"/>
      <c r="E892" s="303"/>
      <c r="F892" s="303"/>
      <c r="G892" s="303"/>
      <c r="H892" s="303"/>
      <c r="I892" s="303"/>
      <c r="J892" s="303"/>
      <c r="K892" s="303"/>
      <c r="L892" s="303"/>
      <c r="M892" s="303"/>
      <c r="N892" s="303"/>
    </row>
    <row r="893" spans="3:14" x14ac:dyDescent="0.2">
      <c r="C893" s="303"/>
      <c r="D893" s="303"/>
      <c r="E893" s="303"/>
      <c r="F893" s="303"/>
      <c r="G893" s="303"/>
      <c r="H893" s="303"/>
      <c r="I893" s="303"/>
      <c r="J893" s="303"/>
      <c r="K893" s="303"/>
      <c r="L893" s="303"/>
      <c r="M893" s="303"/>
      <c r="N893" s="303"/>
    </row>
    <row r="894" spans="3:14" x14ac:dyDescent="0.2">
      <c r="C894" s="303"/>
      <c r="D894" s="303"/>
      <c r="E894" s="303"/>
      <c r="F894" s="303"/>
      <c r="G894" s="303"/>
      <c r="H894" s="303"/>
      <c r="I894" s="303"/>
      <c r="J894" s="303"/>
      <c r="K894" s="303"/>
      <c r="L894" s="303"/>
      <c r="M894" s="303"/>
      <c r="N894" s="303"/>
    </row>
    <row r="895" spans="3:14" x14ac:dyDescent="0.2">
      <c r="C895" s="303"/>
      <c r="D895" s="303"/>
      <c r="E895" s="303"/>
      <c r="F895" s="303"/>
      <c r="G895" s="303"/>
      <c r="H895" s="303"/>
      <c r="I895" s="303"/>
      <c r="J895" s="303"/>
      <c r="K895" s="303"/>
      <c r="L895" s="303"/>
      <c r="M895" s="303"/>
      <c r="N895" s="303"/>
    </row>
    <row r="896" spans="3:14" x14ac:dyDescent="0.2">
      <c r="C896" s="303"/>
      <c r="D896" s="303"/>
      <c r="E896" s="303"/>
      <c r="F896" s="303"/>
      <c r="G896" s="303"/>
      <c r="H896" s="303"/>
      <c r="I896" s="303"/>
      <c r="J896" s="303"/>
      <c r="K896" s="303"/>
      <c r="L896" s="303"/>
      <c r="M896" s="303"/>
      <c r="N896" s="303"/>
    </row>
    <row r="897" spans="3:14" x14ac:dyDescent="0.2">
      <c r="C897" s="303"/>
      <c r="D897" s="303"/>
      <c r="E897" s="303"/>
      <c r="F897" s="303"/>
      <c r="G897" s="303"/>
      <c r="H897" s="303"/>
      <c r="I897" s="303"/>
      <c r="J897" s="303"/>
      <c r="K897" s="303"/>
      <c r="L897" s="303"/>
      <c r="M897" s="303"/>
      <c r="N897" s="303"/>
    </row>
    <row r="898" spans="3:14" x14ac:dyDescent="0.2">
      <c r="C898" s="303"/>
      <c r="D898" s="303"/>
      <c r="E898" s="303"/>
      <c r="F898" s="303"/>
      <c r="G898" s="303"/>
      <c r="H898" s="303"/>
      <c r="I898" s="303"/>
      <c r="J898" s="303"/>
      <c r="K898" s="303"/>
      <c r="L898" s="303"/>
      <c r="M898" s="303"/>
      <c r="N898" s="303"/>
    </row>
    <row r="899" spans="3:14" x14ac:dyDescent="0.2">
      <c r="C899" s="303"/>
      <c r="D899" s="303"/>
      <c r="E899" s="303"/>
      <c r="F899" s="303"/>
      <c r="G899" s="303"/>
      <c r="H899" s="303"/>
      <c r="I899" s="303"/>
      <c r="J899" s="303"/>
      <c r="K899" s="303"/>
      <c r="L899" s="303"/>
      <c r="M899" s="303"/>
      <c r="N899" s="303"/>
    </row>
    <row r="900" spans="3:14" x14ac:dyDescent="0.2">
      <c r="C900" s="303"/>
      <c r="D900" s="303"/>
      <c r="E900" s="303"/>
      <c r="F900" s="303"/>
      <c r="G900" s="303"/>
      <c r="H900" s="303"/>
      <c r="I900" s="303"/>
      <c r="J900" s="303"/>
      <c r="K900" s="303"/>
      <c r="L900" s="303"/>
      <c r="M900" s="303"/>
      <c r="N900" s="303"/>
    </row>
    <row r="901" spans="3:14" x14ac:dyDescent="0.2">
      <c r="C901" s="303"/>
      <c r="D901" s="303"/>
      <c r="E901" s="303"/>
      <c r="F901" s="303"/>
      <c r="G901" s="303"/>
      <c r="H901" s="303"/>
      <c r="I901" s="303"/>
      <c r="J901" s="303"/>
      <c r="K901" s="303"/>
      <c r="L901" s="303"/>
      <c r="M901" s="303"/>
      <c r="N901" s="303"/>
    </row>
    <row r="902" spans="3:14" x14ac:dyDescent="0.2">
      <c r="C902" s="303"/>
      <c r="D902" s="303"/>
      <c r="E902" s="303"/>
      <c r="F902" s="303"/>
      <c r="G902" s="303"/>
      <c r="H902" s="303"/>
      <c r="I902" s="303"/>
      <c r="J902" s="303"/>
      <c r="K902" s="303"/>
      <c r="L902" s="303"/>
      <c r="M902" s="303"/>
      <c r="N902" s="303"/>
    </row>
    <row r="903" spans="3:14" x14ac:dyDescent="0.2">
      <c r="C903" s="303"/>
      <c r="D903" s="303"/>
      <c r="E903" s="303"/>
      <c r="F903" s="303"/>
      <c r="G903" s="303"/>
      <c r="H903" s="303"/>
      <c r="I903" s="303"/>
      <c r="J903" s="303"/>
      <c r="K903" s="303"/>
      <c r="L903" s="303"/>
      <c r="M903" s="303"/>
      <c r="N903" s="303"/>
    </row>
    <row r="904" spans="3:14" x14ac:dyDescent="0.2">
      <c r="C904" s="303"/>
      <c r="D904" s="303"/>
      <c r="E904" s="303"/>
      <c r="F904" s="303"/>
      <c r="G904" s="303"/>
      <c r="H904" s="303"/>
      <c r="I904" s="303"/>
      <c r="J904" s="303"/>
      <c r="K904" s="303"/>
      <c r="L904" s="303"/>
      <c r="M904" s="303"/>
      <c r="N904" s="303"/>
    </row>
    <row r="905" spans="3:14" x14ac:dyDescent="0.2">
      <c r="C905" s="303"/>
      <c r="D905" s="303"/>
      <c r="E905" s="303"/>
      <c r="F905" s="303"/>
      <c r="G905" s="303"/>
      <c r="H905" s="303"/>
      <c r="I905" s="303"/>
      <c r="J905" s="303"/>
      <c r="K905" s="303"/>
      <c r="L905" s="303"/>
      <c r="M905" s="303"/>
      <c r="N905" s="303"/>
    </row>
    <row r="906" spans="3:14" x14ac:dyDescent="0.2">
      <c r="C906" s="303"/>
      <c r="D906" s="303"/>
      <c r="E906" s="303"/>
      <c r="F906" s="303"/>
      <c r="G906" s="303"/>
      <c r="H906" s="303"/>
      <c r="I906" s="303"/>
      <c r="J906" s="303"/>
      <c r="K906" s="303"/>
      <c r="L906" s="303"/>
      <c r="M906" s="303"/>
      <c r="N906" s="303"/>
    </row>
    <row r="907" spans="3:14" x14ac:dyDescent="0.2">
      <c r="C907" s="303"/>
      <c r="D907" s="303"/>
      <c r="E907" s="303"/>
      <c r="F907" s="303"/>
      <c r="G907" s="303"/>
      <c r="H907" s="303"/>
      <c r="I907" s="303"/>
      <c r="J907" s="303"/>
      <c r="K907" s="303"/>
      <c r="L907" s="303"/>
      <c r="M907" s="303"/>
      <c r="N907" s="303"/>
    </row>
    <row r="908" spans="3:14" x14ac:dyDescent="0.2">
      <c r="C908" s="303"/>
      <c r="D908" s="303"/>
      <c r="E908" s="303"/>
      <c r="F908" s="303"/>
      <c r="G908" s="303"/>
      <c r="H908" s="303"/>
      <c r="I908" s="303"/>
      <c r="J908" s="303"/>
      <c r="K908" s="303"/>
      <c r="L908" s="303"/>
      <c r="M908" s="303"/>
      <c r="N908" s="303"/>
    </row>
    <row r="909" spans="3:14" x14ac:dyDescent="0.2">
      <c r="C909" s="303"/>
      <c r="D909" s="303"/>
      <c r="E909" s="303"/>
      <c r="F909" s="303"/>
      <c r="G909" s="303"/>
      <c r="H909" s="303"/>
      <c r="I909" s="303"/>
      <c r="J909" s="303"/>
      <c r="K909" s="303"/>
      <c r="L909" s="303"/>
      <c r="M909" s="303"/>
      <c r="N909" s="303"/>
    </row>
    <row r="910" spans="3:14" x14ac:dyDescent="0.2">
      <c r="C910" s="303"/>
      <c r="D910" s="303"/>
      <c r="E910" s="303"/>
      <c r="F910" s="303"/>
      <c r="G910" s="303"/>
      <c r="H910" s="303"/>
      <c r="I910" s="303"/>
      <c r="J910" s="303"/>
      <c r="K910" s="303"/>
      <c r="L910" s="303"/>
      <c r="M910" s="303"/>
      <c r="N910" s="303"/>
    </row>
    <row r="911" spans="3:14" x14ac:dyDescent="0.2">
      <c r="C911" s="303"/>
      <c r="D911" s="303"/>
      <c r="E911" s="303"/>
      <c r="F911" s="303"/>
      <c r="G911" s="303"/>
      <c r="H911" s="303"/>
      <c r="I911" s="303"/>
      <c r="J911" s="303"/>
      <c r="K911" s="303"/>
      <c r="L911" s="303"/>
      <c r="M911" s="303"/>
      <c r="N911" s="303"/>
    </row>
    <row r="912" spans="3:14" x14ac:dyDescent="0.2">
      <c r="C912" s="303"/>
      <c r="D912" s="303"/>
      <c r="E912" s="303"/>
      <c r="F912" s="303"/>
      <c r="G912" s="303"/>
      <c r="H912" s="303"/>
      <c r="I912" s="303"/>
      <c r="J912" s="303"/>
      <c r="K912" s="303"/>
      <c r="L912" s="303"/>
      <c r="M912" s="303"/>
      <c r="N912" s="303"/>
    </row>
    <row r="913" spans="3:14" x14ac:dyDescent="0.2">
      <c r="C913" s="303"/>
      <c r="D913" s="303"/>
      <c r="E913" s="303"/>
      <c r="F913" s="303"/>
      <c r="G913" s="303"/>
      <c r="H913" s="303"/>
      <c r="I913" s="303"/>
      <c r="J913" s="303"/>
      <c r="K913" s="303"/>
      <c r="L913" s="303"/>
      <c r="M913" s="303"/>
      <c r="N913" s="303"/>
    </row>
    <row r="914" spans="3:14" x14ac:dyDescent="0.2">
      <c r="C914" s="303"/>
      <c r="D914" s="303"/>
      <c r="E914" s="303"/>
      <c r="F914" s="303"/>
      <c r="G914" s="303"/>
      <c r="H914" s="303"/>
      <c r="I914" s="303"/>
      <c r="J914" s="303"/>
      <c r="K914" s="303"/>
      <c r="L914" s="303"/>
      <c r="M914" s="303"/>
      <c r="N914" s="303"/>
    </row>
    <row r="915" spans="3:14" x14ac:dyDescent="0.2">
      <c r="C915" s="303"/>
      <c r="D915" s="303"/>
      <c r="E915" s="303"/>
      <c r="F915" s="303"/>
      <c r="G915" s="303"/>
      <c r="H915" s="303"/>
      <c r="I915" s="303"/>
      <c r="J915" s="303"/>
      <c r="K915" s="303"/>
      <c r="L915" s="303"/>
      <c r="M915" s="303"/>
      <c r="N915" s="303"/>
    </row>
    <row r="916" spans="3:14" x14ac:dyDescent="0.2">
      <c r="C916" s="303"/>
      <c r="D916" s="303"/>
      <c r="E916" s="303"/>
      <c r="F916" s="303"/>
      <c r="G916" s="303"/>
      <c r="H916" s="303"/>
      <c r="I916" s="303"/>
      <c r="J916" s="303"/>
      <c r="K916" s="303"/>
      <c r="L916" s="303"/>
      <c r="M916" s="303"/>
      <c r="N916" s="303"/>
    </row>
    <row r="917" spans="3:14" x14ac:dyDescent="0.2">
      <c r="C917" s="303"/>
      <c r="D917" s="303"/>
      <c r="E917" s="303"/>
      <c r="F917" s="303"/>
      <c r="G917" s="303"/>
      <c r="H917" s="303"/>
      <c r="I917" s="303"/>
      <c r="J917" s="303"/>
      <c r="K917" s="303"/>
      <c r="L917" s="303"/>
      <c r="M917" s="303"/>
      <c r="N917" s="303"/>
    </row>
    <row r="918" spans="3:14" x14ac:dyDescent="0.2">
      <c r="C918" s="303"/>
      <c r="D918" s="303"/>
      <c r="E918" s="303"/>
      <c r="F918" s="303"/>
      <c r="G918" s="303"/>
      <c r="H918" s="303"/>
      <c r="I918" s="303"/>
      <c r="J918" s="303"/>
      <c r="K918" s="303"/>
      <c r="L918" s="303"/>
      <c r="M918" s="303"/>
      <c r="N918" s="303"/>
    </row>
    <row r="919" spans="3:14" x14ac:dyDescent="0.2">
      <c r="C919" s="303"/>
      <c r="D919" s="303"/>
      <c r="E919" s="303"/>
      <c r="F919" s="303"/>
      <c r="G919" s="303"/>
      <c r="H919" s="303"/>
      <c r="I919" s="303"/>
      <c r="J919" s="303"/>
      <c r="K919" s="303"/>
      <c r="L919" s="303"/>
      <c r="M919" s="303"/>
      <c r="N919" s="303"/>
    </row>
    <row r="920" spans="3:14" x14ac:dyDescent="0.2">
      <c r="C920" s="303"/>
      <c r="D920" s="303"/>
      <c r="E920" s="303"/>
      <c r="F920" s="303"/>
      <c r="G920" s="303"/>
      <c r="H920" s="303"/>
      <c r="I920" s="303"/>
      <c r="J920" s="303"/>
      <c r="K920" s="303"/>
      <c r="L920" s="303"/>
      <c r="M920" s="303"/>
      <c r="N920" s="303"/>
    </row>
    <row r="921" spans="3:14" x14ac:dyDescent="0.2">
      <c r="C921" s="303"/>
      <c r="D921" s="303"/>
      <c r="E921" s="303"/>
      <c r="F921" s="303"/>
      <c r="G921" s="303"/>
      <c r="H921" s="303"/>
      <c r="I921" s="303"/>
      <c r="J921" s="303"/>
      <c r="K921" s="303"/>
      <c r="L921" s="303"/>
      <c r="M921" s="303"/>
      <c r="N921" s="303"/>
    </row>
    <row r="922" spans="3:14" x14ac:dyDescent="0.2">
      <c r="C922" s="303"/>
      <c r="D922" s="303"/>
      <c r="E922" s="303"/>
      <c r="F922" s="303"/>
      <c r="G922" s="303"/>
      <c r="H922" s="303"/>
      <c r="I922" s="303"/>
      <c r="J922" s="303"/>
      <c r="K922" s="303"/>
      <c r="L922" s="303"/>
      <c r="M922" s="303"/>
      <c r="N922" s="303"/>
    </row>
    <row r="923" spans="3:14" x14ac:dyDescent="0.2">
      <c r="C923" s="303"/>
      <c r="D923" s="303"/>
      <c r="E923" s="303"/>
      <c r="F923" s="303"/>
      <c r="G923" s="303"/>
      <c r="H923" s="303"/>
      <c r="I923" s="303"/>
      <c r="J923" s="303"/>
      <c r="K923" s="303"/>
      <c r="L923" s="303"/>
      <c r="M923" s="303"/>
      <c r="N923" s="303"/>
    </row>
    <row r="924" spans="3:14" x14ac:dyDescent="0.2">
      <c r="C924" s="303"/>
      <c r="D924" s="303"/>
      <c r="E924" s="303"/>
      <c r="F924" s="303"/>
      <c r="G924" s="303"/>
      <c r="H924" s="303"/>
      <c r="I924" s="303"/>
      <c r="J924" s="303"/>
      <c r="K924" s="303"/>
      <c r="L924" s="303"/>
      <c r="M924" s="303"/>
      <c r="N924" s="303"/>
    </row>
    <row r="925" spans="3:14" x14ac:dyDescent="0.2">
      <c r="C925" s="303"/>
      <c r="D925" s="303"/>
      <c r="E925" s="303"/>
      <c r="F925" s="303"/>
      <c r="G925" s="303"/>
      <c r="H925" s="303"/>
      <c r="I925" s="303"/>
      <c r="J925" s="303"/>
      <c r="K925" s="303"/>
      <c r="L925" s="303"/>
      <c r="M925" s="303"/>
      <c r="N925" s="303"/>
    </row>
    <row r="926" spans="3:14" x14ac:dyDescent="0.2">
      <c r="C926" s="303"/>
      <c r="D926" s="303"/>
      <c r="E926" s="303"/>
      <c r="F926" s="303"/>
      <c r="G926" s="303"/>
      <c r="H926" s="303"/>
      <c r="I926" s="303"/>
      <c r="J926" s="303"/>
      <c r="K926" s="303"/>
      <c r="L926" s="303"/>
      <c r="M926" s="303"/>
      <c r="N926" s="303"/>
    </row>
    <row r="927" spans="3:14" x14ac:dyDescent="0.2">
      <c r="C927" s="303"/>
      <c r="D927" s="303"/>
      <c r="E927" s="303"/>
      <c r="F927" s="303"/>
      <c r="G927" s="303"/>
      <c r="H927" s="303"/>
      <c r="I927" s="303"/>
      <c r="J927" s="303"/>
      <c r="K927" s="303"/>
      <c r="L927" s="303"/>
      <c r="M927" s="303"/>
      <c r="N927" s="303"/>
    </row>
    <row r="928" spans="3:14" x14ac:dyDescent="0.2">
      <c r="C928" s="303"/>
      <c r="D928" s="303"/>
      <c r="E928" s="303"/>
      <c r="F928" s="303"/>
      <c r="G928" s="303"/>
      <c r="H928" s="303"/>
      <c r="I928" s="303"/>
      <c r="J928" s="303"/>
      <c r="K928" s="303"/>
      <c r="L928" s="303"/>
      <c r="M928" s="303"/>
      <c r="N928" s="303"/>
    </row>
    <row r="929" spans="3:14" x14ac:dyDescent="0.2">
      <c r="C929" s="303"/>
      <c r="D929" s="303"/>
      <c r="E929" s="303"/>
      <c r="F929" s="303"/>
      <c r="G929" s="303"/>
      <c r="H929" s="303"/>
      <c r="I929" s="303"/>
      <c r="J929" s="303"/>
      <c r="K929" s="303"/>
      <c r="L929" s="303"/>
      <c r="M929" s="303"/>
      <c r="N929" s="303"/>
    </row>
    <row r="930" spans="3:14" x14ac:dyDescent="0.2">
      <c r="C930" s="303"/>
      <c r="D930" s="303"/>
      <c r="E930" s="303"/>
      <c r="F930" s="303"/>
      <c r="G930" s="303"/>
      <c r="H930" s="303"/>
      <c r="I930" s="303"/>
      <c r="J930" s="303"/>
      <c r="K930" s="303"/>
      <c r="L930" s="303"/>
      <c r="M930" s="303"/>
      <c r="N930" s="303"/>
    </row>
    <row r="931" spans="3:14" x14ac:dyDescent="0.2">
      <c r="C931" s="303"/>
      <c r="D931" s="303"/>
      <c r="E931" s="303"/>
      <c r="F931" s="303"/>
      <c r="G931" s="303"/>
      <c r="H931" s="303"/>
      <c r="I931" s="303"/>
      <c r="J931" s="303"/>
      <c r="K931" s="303"/>
      <c r="L931" s="303"/>
      <c r="M931" s="303"/>
      <c r="N931" s="303"/>
    </row>
    <row r="932" spans="3:14" x14ac:dyDescent="0.2">
      <c r="C932" s="303"/>
      <c r="D932" s="303"/>
      <c r="E932" s="303"/>
      <c r="F932" s="303"/>
      <c r="G932" s="303"/>
      <c r="H932" s="303"/>
      <c r="I932" s="303"/>
      <c r="J932" s="303"/>
      <c r="K932" s="303"/>
      <c r="L932" s="303"/>
      <c r="M932" s="303"/>
      <c r="N932" s="303"/>
    </row>
    <row r="933" spans="3:14" x14ac:dyDescent="0.2">
      <c r="C933" s="303"/>
      <c r="D933" s="303"/>
      <c r="E933" s="303"/>
      <c r="F933" s="303"/>
      <c r="G933" s="303"/>
      <c r="H933" s="303"/>
      <c r="I933" s="303"/>
      <c r="J933" s="303"/>
      <c r="K933" s="303"/>
      <c r="L933" s="303"/>
      <c r="M933" s="303"/>
      <c r="N933" s="303"/>
    </row>
    <row r="934" spans="3:14" x14ac:dyDescent="0.2">
      <c r="C934" s="303"/>
      <c r="D934" s="303"/>
      <c r="E934" s="303"/>
      <c r="F934" s="303"/>
      <c r="G934" s="303"/>
      <c r="H934" s="303"/>
      <c r="I934" s="303"/>
      <c r="J934" s="303"/>
      <c r="K934" s="303"/>
      <c r="L934" s="303"/>
      <c r="M934" s="303"/>
      <c r="N934" s="303"/>
    </row>
    <row r="935" spans="3:14" x14ac:dyDescent="0.2">
      <c r="C935" s="303"/>
      <c r="D935" s="303"/>
      <c r="E935" s="303"/>
      <c r="F935" s="303"/>
      <c r="G935" s="303"/>
      <c r="H935" s="303"/>
      <c r="I935" s="303"/>
      <c r="J935" s="303"/>
      <c r="K935" s="303"/>
      <c r="L935" s="303"/>
      <c r="M935" s="303"/>
      <c r="N935" s="303"/>
    </row>
    <row r="936" spans="3:14" x14ac:dyDescent="0.2">
      <c r="C936" s="303"/>
      <c r="D936" s="303"/>
      <c r="E936" s="303"/>
      <c r="F936" s="303"/>
      <c r="G936" s="303"/>
      <c r="H936" s="303"/>
      <c r="I936" s="303"/>
      <c r="J936" s="303"/>
      <c r="K936" s="303"/>
      <c r="L936" s="303"/>
      <c r="M936" s="303"/>
      <c r="N936" s="303"/>
    </row>
    <row r="937" spans="3:14" x14ac:dyDescent="0.2">
      <c r="C937" s="303"/>
      <c r="D937" s="303"/>
      <c r="E937" s="303"/>
      <c r="F937" s="303"/>
      <c r="G937" s="303"/>
      <c r="H937" s="303"/>
      <c r="I937" s="303"/>
      <c r="J937" s="303"/>
      <c r="K937" s="303"/>
      <c r="L937" s="303"/>
      <c r="M937" s="303"/>
      <c r="N937" s="303"/>
    </row>
    <row r="938" spans="3:14" x14ac:dyDescent="0.2">
      <c r="C938" s="303"/>
      <c r="D938" s="303"/>
      <c r="E938" s="303"/>
      <c r="F938" s="303"/>
      <c r="G938" s="303"/>
      <c r="H938" s="303"/>
      <c r="I938" s="303"/>
      <c r="J938" s="303"/>
      <c r="K938" s="303"/>
      <c r="L938" s="303"/>
      <c r="M938" s="303"/>
      <c r="N938" s="303"/>
    </row>
    <row r="939" spans="3:14" x14ac:dyDescent="0.2">
      <c r="C939" s="303"/>
      <c r="D939" s="303"/>
      <c r="E939" s="303"/>
      <c r="F939" s="303"/>
      <c r="G939" s="303"/>
      <c r="H939" s="303"/>
      <c r="I939" s="303"/>
      <c r="J939" s="303"/>
      <c r="K939" s="303"/>
      <c r="L939" s="303"/>
      <c r="M939" s="303"/>
      <c r="N939" s="303"/>
    </row>
    <row r="940" spans="3:14" x14ac:dyDescent="0.2">
      <c r="C940" s="303"/>
      <c r="D940" s="303"/>
      <c r="E940" s="303"/>
      <c r="F940" s="303"/>
      <c r="G940" s="303"/>
      <c r="H940" s="303"/>
      <c r="I940" s="303"/>
      <c r="J940" s="303"/>
      <c r="K940" s="303"/>
      <c r="L940" s="303"/>
      <c r="M940" s="303"/>
      <c r="N940" s="303"/>
    </row>
    <row r="941" spans="3:14" x14ac:dyDescent="0.2">
      <c r="C941" s="303"/>
      <c r="D941" s="303"/>
      <c r="E941" s="303"/>
      <c r="F941" s="303"/>
      <c r="G941" s="303"/>
      <c r="H941" s="303"/>
      <c r="I941" s="303"/>
      <c r="J941" s="303"/>
      <c r="K941" s="303"/>
      <c r="L941" s="303"/>
      <c r="M941" s="303"/>
      <c r="N941" s="303"/>
    </row>
    <row r="942" spans="3:14" x14ac:dyDescent="0.2">
      <c r="C942" s="303"/>
      <c r="D942" s="303"/>
      <c r="E942" s="303"/>
      <c r="F942" s="303"/>
      <c r="G942" s="303"/>
      <c r="H942" s="303"/>
      <c r="I942" s="303"/>
      <c r="J942" s="303"/>
      <c r="K942" s="303"/>
      <c r="L942" s="303"/>
      <c r="M942" s="303"/>
      <c r="N942" s="303"/>
    </row>
    <row r="943" spans="3:14" x14ac:dyDescent="0.2">
      <c r="C943" s="303"/>
      <c r="D943" s="303"/>
      <c r="E943" s="303"/>
      <c r="F943" s="303"/>
      <c r="G943" s="303"/>
      <c r="H943" s="303"/>
      <c r="I943" s="303"/>
      <c r="J943" s="303"/>
      <c r="K943" s="303"/>
      <c r="L943" s="303"/>
      <c r="M943" s="303"/>
      <c r="N943" s="303"/>
    </row>
    <row r="944" spans="3:14" x14ac:dyDescent="0.2">
      <c r="C944" s="303"/>
      <c r="D944" s="303"/>
      <c r="E944" s="303"/>
      <c r="F944" s="303"/>
      <c r="G944" s="303"/>
      <c r="H944" s="303"/>
      <c r="I944" s="303"/>
      <c r="J944" s="303"/>
      <c r="K944" s="303"/>
      <c r="L944" s="303"/>
      <c r="M944" s="303"/>
      <c r="N944" s="303"/>
    </row>
    <row r="945" spans="3:14" x14ac:dyDescent="0.2">
      <c r="C945" s="303"/>
      <c r="D945" s="303"/>
      <c r="E945" s="303"/>
      <c r="F945" s="303"/>
      <c r="G945" s="303"/>
      <c r="H945" s="303"/>
      <c r="I945" s="303"/>
      <c r="J945" s="303"/>
      <c r="K945" s="303"/>
      <c r="L945" s="303"/>
      <c r="M945" s="303"/>
      <c r="N945" s="303"/>
    </row>
    <row r="946" spans="3:14" x14ac:dyDescent="0.2">
      <c r="C946" s="303"/>
      <c r="D946" s="303"/>
      <c r="E946" s="303"/>
      <c r="F946" s="303"/>
      <c r="G946" s="303"/>
      <c r="H946" s="303"/>
      <c r="I946" s="303"/>
      <c r="J946" s="303"/>
      <c r="K946" s="303"/>
      <c r="L946" s="303"/>
      <c r="M946" s="303"/>
      <c r="N946" s="303"/>
    </row>
    <row r="947" spans="3:14" x14ac:dyDescent="0.2">
      <c r="C947" s="303"/>
      <c r="D947" s="303"/>
      <c r="E947" s="303"/>
      <c r="F947" s="303"/>
      <c r="G947" s="303"/>
      <c r="H947" s="303"/>
      <c r="I947" s="303"/>
      <c r="J947" s="303"/>
      <c r="K947" s="303"/>
      <c r="L947" s="303"/>
      <c r="M947" s="303"/>
      <c r="N947" s="303"/>
    </row>
    <row r="948" spans="3:14" x14ac:dyDescent="0.2">
      <c r="C948" s="303"/>
      <c r="D948" s="303"/>
      <c r="E948" s="303"/>
      <c r="F948" s="303"/>
      <c r="G948" s="303"/>
      <c r="H948" s="303"/>
      <c r="I948" s="303"/>
      <c r="J948" s="303"/>
      <c r="K948" s="303"/>
      <c r="L948" s="303"/>
      <c r="M948" s="303"/>
      <c r="N948" s="303"/>
    </row>
    <row r="949" spans="3:14" x14ac:dyDescent="0.2">
      <c r="C949" s="303"/>
      <c r="D949" s="303"/>
      <c r="E949" s="303"/>
      <c r="F949" s="303"/>
      <c r="G949" s="303"/>
      <c r="H949" s="303"/>
      <c r="I949" s="303"/>
      <c r="J949" s="303"/>
      <c r="K949" s="303"/>
      <c r="L949" s="303"/>
      <c r="M949" s="303"/>
      <c r="N949" s="303"/>
    </row>
    <row r="950" spans="3:14" x14ac:dyDescent="0.2">
      <c r="C950" s="303"/>
      <c r="D950" s="303"/>
      <c r="E950" s="303"/>
      <c r="F950" s="303"/>
      <c r="G950" s="303"/>
      <c r="H950" s="303"/>
      <c r="I950" s="303"/>
      <c r="J950" s="303"/>
      <c r="K950" s="303"/>
      <c r="L950" s="303"/>
      <c r="M950" s="303"/>
      <c r="N950" s="303"/>
    </row>
    <row r="951" spans="3:14" x14ac:dyDescent="0.2">
      <c r="C951" s="303"/>
      <c r="D951" s="303"/>
      <c r="E951" s="303"/>
      <c r="F951" s="303"/>
      <c r="G951" s="303"/>
      <c r="H951" s="303"/>
      <c r="I951" s="303"/>
      <c r="J951" s="303"/>
      <c r="K951" s="303"/>
      <c r="L951" s="303"/>
      <c r="M951" s="303"/>
      <c r="N951" s="303"/>
    </row>
    <row r="952" spans="3:14" x14ac:dyDescent="0.2">
      <c r="C952" s="303"/>
      <c r="D952" s="303"/>
      <c r="E952" s="303"/>
      <c r="F952" s="303"/>
      <c r="G952" s="303"/>
      <c r="H952" s="303"/>
      <c r="I952" s="303"/>
      <c r="J952" s="303"/>
      <c r="K952" s="303"/>
      <c r="L952" s="303"/>
      <c r="M952" s="303"/>
      <c r="N952" s="303"/>
    </row>
    <row r="953" spans="3:14" x14ac:dyDescent="0.2">
      <c r="C953" s="303"/>
      <c r="D953" s="303"/>
      <c r="E953" s="303"/>
      <c r="F953" s="303"/>
      <c r="G953" s="303"/>
      <c r="H953" s="303"/>
      <c r="I953" s="303"/>
      <c r="J953" s="303"/>
      <c r="K953" s="303"/>
      <c r="L953" s="303"/>
      <c r="M953" s="303"/>
      <c r="N953" s="303"/>
    </row>
    <row r="954" spans="3:14" x14ac:dyDescent="0.2">
      <c r="C954" s="303"/>
      <c r="D954" s="303"/>
      <c r="E954" s="303"/>
      <c r="F954" s="303"/>
      <c r="G954" s="303"/>
      <c r="H954" s="303"/>
      <c r="I954" s="303"/>
      <c r="J954" s="303"/>
      <c r="K954" s="303"/>
      <c r="L954" s="303"/>
      <c r="M954" s="303"/>
      <c r="N954" s="303"/>
    </row>
    <row r="955" spans="3:14" x14ac:dyDescent="0.2">
      <c r="C955" s="303"/>
      <c r="D955" s="303"/>
      <c r="E955" s="303"/>
      <c r="F955" s="303"/>
      <c r="G955" s="303"/>
      <c r="H955" s="303"/>
      <c r="I955" s="303"/>
      <c r="J955" s="303"/>
      <c r="K955" s="303"/>
      <c r="L955" s="303"/>
      <c r="M955" s="303"/>
      <c r="N955" s="303"/>
    </row>
    <row r="956" spans="3:14" x14ac:dyDescent="0.2">
      <c r="C956" s="303"/>
      <c r="D956" s="303"/>
      <c r="E956" s="303"/>
      <c r="F956" s="303"/>
      <c r="G956" s="303"/>
      <c r="H956" s="303"/>
      <c r="I956" s="303"/>
      <c r="J956" s="303"/>
      <c r="K956" s="303"/>
      <c r="L956" s="303"/>
      <c r="M956" s="303"/>
      <c r="N956" s="303"/>
    </row>
    <row r="957" spans="3:14" x14ac:dyDescent="0.2">
      <c r="C957" s="303"/>
      <c r="D957" s="303"/>
      <c r="E957" s="303"/>
      <c r="F957" s="303"/>
      <c r="G957" s="303"/>
      <c r="H957" s="303"/>
      <c r="I957" s="303"/>
      <c r="J957" s="303"/>
      <c r="K957" s="303"/>
      <c r="L957" s="303"/>
      <c r="M957" s="303"/>
      <c r="N957" s="303"/>
    </row>
    <row r="958" spans="3:14" x14ac:dyDescent="0.2">
      <c r="C958" s="303"/>
      <c r="D958" s="303"/>
      <c r="E958" s="303"/>
      <c r="F958" s="303"/>
      <c r="G958" s="303"/>
      <c r="H958" s="303"/>
      <c r="I958" s="303"/>
      <c r="J958" s="303"/>
      <c r="K958" s="303"/>
      <c r="L958" s="303"/>
      <c r="M958" s="303"/>
      <c r="N958" s="303"/>
    </row>
    <row r="959" spans="3:14" x14ac:dyDescent="0.2">
      <c r="C959" s="303"/>
      <c r="D959" s="303"/>
      <c r="E959" s="303"/>
      <c r="F959" s="303"/>
      <c r="G959" s="303"/>
      <c r="H959" s="303"/>
      <c r="I959" s="303"/>
      <c r="J959" s="303"/>
      <c r="K959" s="303"/>
      <c r="L959" s="303"/>
      <c r="M959" s="303"/>
      <c r="N959" s="303"/>
    </row>
    <row r="960" spans="3:14" x14ac:dyDescent="0.2">
      <c r="C960" s="303"/>
      <c r="D960" s="303"/>
      <c r="E960" s="303"/>
      <c r="F960" s="303"/>
      <c r="G960" s="303"/>
      <c r="H960" s="303"/>
      <c r="I960" s="303"/>
      <c r="J960" s="303"/>
      <c r="K960" s="303"/>
      <c r="L960" s="303"/>
      <c r="M960" s="303"/>
      <c r="N960" s="303"/>
    </row>
    <row r="961" spans="3:14" x14ac:dyDescent="0.2">
      <c r="C961" s="303"/>
      <c r="D961" s="303"/>
      <c r="E961" s="303"/>
      <c r="F961" s="303"/>
      <c r="G961" s="303"/>
      <c r="H961" s="303"/>
      <c r="I961" s="303"/>
      <c r="J961" s="303"/>
      <c r="K961" s="303"/>
      <c r="L961" s="303"/>
      <c r="M961" s="303"/>
      <c r="N961" s="303"/>
    </row>
    <row r="962" spans="3:14" x14ac:dyDescent="0.2">
      <c r="C962" s="303"/>
      <c r="D962" s="303"/>
      <c r="E962" s="303"/>
      <c r="F962" s="303"/>
      <c r="G962" s="303"/>
      <c r="H962" s="303"/>
      <c r="I962" s="303"/>
      <c r="J962" s="303"/>
      <c r="K962" s="303"/>
      <c r="L962" s="303"/>
      <c r="M962" s="303"/>
      <c r="N962" s="303"/>
    </row>
    <row r="963" spans="3:14" x14ac:dyDescent="0.2">
      <c r="C963" s="303"/>
      <c r="D963" s="303"/>
      <c r="E963" s="303"/>
      <c r="F963" s="303"/>
      <c r="G963" s="303"/>
      <c r="H963" s="303"/>
      <c r="I963" s="303"/>
      <c r="J963" s="303"/>
      <c r="K963" s="303"/>
      <c r="L963" s="303"/>
      <c r="M963" s="303"/>
      <c r="N963" s="303"/>
    </row>
  </sheetData>
  <mergeCells count="1">
    <mergeCell ref="A1:N1"/>
  </mergeCells>
  <phoneticPr fontId="3" type="noConversion"/>
  <pageMargins left="0.5" right="0.78740157480314965" top="0.17" bottom="0.17" header="0.51181102362204722" footer="0.25"/>
  <pageSetup paperSize="9" scale="19" orientation="landscape" r:id="rId1"/>
  <headerFooter alignWithMargins="0"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37</vt:i4>
      </vt:variant>
      <vt:variant>
        <vt:lpstr>Névvel ellátott tartományok</vt:lpstr>
      </vt:variant>
      <vt:variant>
        <vt:i4>10</vt:i4>
      </vt:variant>
    </vt:vector>
  </HeadingPairs>
  <TitlesOfParts>
    <vt:vector size="47" baseType="lpstr">
      <vt:lpstr>1.sz. melléklet</vt:lpstr>
      <vt:lpstr>2.sz.melléklet</vt:lpstr>
      <vt:lpstr>3.sz.melléklet</vt:lpstr>
      <vt:lpstr>4. sz.melléklet</vt:lpstr>
      <vt:lpstr>5. sz.melléklet</vt:lpstr>
      <vt:lpstr>5.a.sz. melléklet</vt:lpstr>
      <vt:lpstr>5.b.sz. melléklet</vt:lpstr>
      <vt:lpstr>6. sz.melléklet</vt:lpstr>
      <vt:lpstr>6.a.sz. melléklet</vt:lpstr>
      <vt:lpstr>6.b.sz.melléklet</vt:lpstr>
      <vt:lpstr>6.c.sz. melléklet</vt:lpstr>
      <vt:lpstr>7.sz.melléklet</vt:lpstr>
      <vt:lpstr>8.sz. melléklet</vt:lpstr>
      <vt:lpstr>9.sz. melléklet</vt:lpstr>
      <vt:lpstr>10.sz. melléklet </vt:lpstr>
      <vt:lpstr>11.sz.melléklet</vt:lpstr>
      <vt:lpstr>11.a.sz.melléklet</vt:lpstr>
      <vt:lpstr>12.sz.melléklet</vt:lpstr>
      <vt:lpstr>12.a.sz.melléklet</vt:lpstr>
      <vt:lpstr>13.sz.melléklet</vt:lpstr>
      <vt:lpstr>13.a.sz. melléklet</vt:lpstr>
      <vt:lpstr>14.sz.melléklet</vt:lpstr>
      <vt:lpstr>14.a.sz. melléklet</vt:lpstr>
      <vt:lpstr>15.sz.melléklet</vt:lpstr>
      <vt:lpstr>15.a.sz.melléklet</vt:lpstr>
      <vt:lpstr>16.sz. melléklet</vt:lpstr>
      <vt:lpstr>16.a.sz. melléklet</vt:lpstr>
      <vt:lpstr>17.sz.melléklet</vt:lpstr>
      <vt:lpstr>17.a.sz.melléklet</vt:lpstr>
      <vt:lpstr>18.sz.melléklet</vt:lpstr>
      <vt:lpstr>19.sz.melléklet</vt:lpstr>
      <vt:lpstr>20.sz. melléklet</vt:lpstr>
      <vt:lpstr>21. sz.melléklet</vt:lpstr>
      <vt:lpstr>22.sz.melléklet</vt:lpstr>
      <vt:lpstr>23.sz.melléklet</vt:lpstr>
      <vt:lpstr>24.sz.melléklet</vt:lpstr>
      <vt:lpstr>25.sz.melléklet</vt:lpstr>
      <vt:lpstr>'6. sz.melléklet'!Nyomtatási_cím</vt:lpstr>
      <vt:lpstr>'1.sz. melléklet'!Nyomtatási_terület</vt:lpstr>
      <vt:lpstr>'10.sz. melléklet '!Nyomtatási_terület</vt:lpstr>
      <vt:lpstr>'4. sz.melléklet'!Nyomtatási_terület</vt:lpstr>
      <vt:lpstr>'5. sz.melléklet'!Nyomtatási_terület</vt:lpstr>
      <vt:lpstr>'5.b.sz. melléklet'!Nyomtatási_terület</vt:lpstr>
      <vt:lpstr>'8.sz. melléklet'!Nyomtatási_terület</vt:lpstr>
      <vt:lpstr>'9.sz. melléklet'!Nyomtatási_terület</vt:lpstr>
      <vt:lpstr>'11.a.sz.melléklet'!sora__5</vt:lpstr>
      <vt:lpstr>'11.sz.melléklet'!sora__5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farkas</dc:title>
  <dc:creator>Polgármesteri Hivatal</dc:creator>
  <cp:lastModifiedBy>Szilvi</cp:lastModifiedBy>
  <cp:lastPrinted>2021-05-27T09:11:03Z</cp:lastPrinted>
  <dcterms:created xsi:type="dcterms:W3CDTF">2002-01-23T07:14:43Z</dcterms:created>
  <dcterms:modified xsi:type="dcterms:W3CDTF">2022-07-26T06:42:54Z</dcterms:modified>
</cp:coreProperties>
</file>